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документы\СЕКТОР социально-педагогической работы\!документы сектора\ГДДП ЮНИСЕФ 2020-2024\СТАТИСТИКА РБ 2023\"/>
    </mc:Choice>
  </mc:AlternateContent>
  <bookViews>
    <workbookView xWindow="0" yWindow="0" windowWidth="19440" windowHeight="7755" tabRatio="825" firstSheet="1" activeTab="1"/>
  </bookViews>
  <sheets>
    <sheet name="Инструкция" sheetId="8" r:id="rId1"/>
    <sheet name="Статистика РБ" sheetId="4" r:id="rId2"/>
    <sheet name="Статистика Город" sheetId="5" r:id="rId3"/>
    <sheet name="Опрос 6-12 лет" sheetId="3" r:id="rId4"/>
    <sheet name="Опрос 13-17 лет" sheetId="6" r:id="rId5"/>
    <sheet name="Опрос Родители" sheetId="7" r:id="rId6"/>
    <sheet name="Рез 6-12 лет" sheetId="12" r:id="rId7"/>
    <sheet name="Рез 13-17 лет" sheetId="13" r:id="rId8"/>
    <sheet name="Рез Род" sheetId="14" r:id="rId9"/>
    <sheet name="Результаты опросов" sheetId="11" r:id="rId10"/>
    <sheet name="Лист1" sheetId="16" r:id="rId11"/>
    <sheet name="Индекс" sheetId="1" r:id="rId12"/>
    <sheet name="Диаграмма" sheetId="10" r:id="rId13"/>
    <sheet name="Базовое значение" sheetId="15" r:id="rId14"/>
  </sheets>
  <externalReferences>
    <externalReference r:id="rId15"/>
  </externalReferences>
  <definedNames>
    <definedName name="_xlnm._FilterDatabase" localSheetId="4" hidden="1">'Опрос 13-17 лет'!$A$1:$AD$243</definedName>
    <definedName name="_xlnm._FilterDatabase" localSheetId="5" hidden="1">'Опрос Родители'!$A$1:$U$242</definedName>
    <definedName name="_xlnm.Print_Area" localSheetId="11">Индекс!$A$1:$F$53</definedName>
    <definedName name="_xlnm.Print_Area" localSheetId="7">'Рез 13-17 лет'!$A$1:$L$45</definedName>
    <definedName name="_xlnm.Print_Area" localSheetId="6">'Рез 6-12 лет'!$A$1:$L$24</definedName>
    <definedName name="_xlnm.Print_Area" localSheetId="8">'Рез Род'!$A$1:$L$35</definedName>
    <definedName name="_xlnm.Print_Area" localSheetId="9">'Результаты опросов'!$A$1:$S$42</definedName>
  </definedNames>
  <calcPr calcId="152511"/>
</workbook>
</file>

<file path=xl/calcChain.xml><?xml version="1.0" encoding="utf-8"?>
<calcChain xmlns="http://schemas.openxmlformats.org/spreadsheetml/2006/main">
  <c r="D29" i="1" l="1"/>
  <c r="E14" i="15" l="1"/>
  <c r="Q254" i="7" l="1"/>
  <c r="E37" i="1" l="1"/>
  <c r="D37" i="1"/>
  <c r="F37" i="1" l="1"/>
  <c r="E37" i="15"/>
  <c r="D21" i="1"/>
  <c r="E21" i="15" s="1"/>
  <c r="D15" i="1"/>
  <c r="D14" i="1"/>
  <c r="F15" i="1" l="1"/>
  <c r="E15" i="15"/>
  <c r="B44" i="11"/>
  <c r="B42" i="11"/>
  <c r="B41" i="11"/>
  <c r="B39" i="11"/>
  <c r="B37" i="11"/>
  <c r="B36" i="11"/>
  <c r="B34" i="11"/>
  <c r="B33" i="11"/>
  <c r="B32" i="11"/>
  <c r="B30" i="11"/>
  <c r="B29" i="11"/>
  <c r="B28" i="11"/>
  <c r="B27" i="11"/>
  <c r="B26" i="11"/>
  <c r="B22" i="11"/>
  <c r="B21" i="11"/>
  <c r="B37" i="14"/>
  <c r="B35" i="14"/>
  <c r="B33" i="14"/>
  <c r="B29" i="14"/>
  <c r="B31" i="14"/>
  <c r="B30" i="14"/>
  <c r="B25" i="14"/>
  <c r="B23" i="14"/>
  <c r="B22" i="14"/>
  <c r="B20" i="14"/>
  <c r="B19" i="14"/>
  <c r="B18" i="14"/>
  <c r="B17" i="14"/>
  <c r="B16" i="14"/>
  <c r="B12" i="14"/>
  <c r="B11" i="14"/>
  <c r="B10" i="14"/>
  <c r="J248" i="7"/>
  <c r="J254" i="7" s="1"/>
  <c r="J249" i="7"/>
  <c r="D18" i="14" s="1"/>
  <c r="J250" i="7"/>
  <c r="E18" i="14" s="1"/>
  <c r="U254" i="7"/>
  <c r="U251" i="7"/>
  <c r="J37" i="14" s="1"/>
  <c r="U250" i="7"/>
  <c r="I37" i="14" s="1"/>
  <c r="U249" i="7"/>
  <c r="H37" i="14" s="1"/>
  <c r="U248" i="7"/>
  <c r="G37" i="14" s="1"/>
  <c r="U247" i="7"/>
  <c r="U252" i="7" l="1"/>
  <c r="L37" i="14" s="1"/>
  <c r="J252" i="7"/>
  <c r="L18" i="14" s="1"/>
  <c r="F37" i="14"/>
  <c r="C18" i="14"/>
  <c r="C250" i="7"/>
  <c r="B47" i="13"/>
  <c r="B45" i="13"/>
  <c r="B44" i="13"/>
  <c r="B40" i="13"/>
  <c r="B42" i="13"/>
  <c r="B41" i="13"/>
  <c r="B39" i="13"/>
  <c r="B38" i="13"/>
  <c r="B36" i="13"/>
  <c r="B35" i="13"/>
  <c r="B31" i="13"/>
  <c r="B30" i="13"/>
  <c r="B29" i="13"/>
  <c r="B28" i="13"/>
  <c r="B27" i="13"/>
  <c r="B25" i="13"/>
  <c r="B24" i="13"/>
  <c r="B23" i="13"/>
  <c r="B20" i="11" s="1"/>
  <c r="B21" i="13"/>
  <c r="B18" i="13"/>
  <c r="B14" i="13"/>
  <c r="B12" i="11" s="1"/>
  <c r="B13" i="13"/>
  <c r="B11" i="11" s="1"/>
  <c r="B12" i="13"/>
  <c r="B10" i="11" s="1"/>
  <c r="B11" i="13"/>
  <c r="B9" i="11" s="1"/>
  <c r="B10" i="13"/>
  <c r="B8" i="11" s="1"/>
  <c r="L249" i="6"/>
  <c r="L245" i="6"/>
  <c r="AD252" i="6"/>
  <c r="AD249" i="6"/>
  <c r="J44" i="11" s="1"/>
  <c r="AD248" i="6"/>
  <c r="I44" i="11" s="1"/>
  <c r="AD247" i="6"/>
  <c r="H44" i="11" s="1"/>
  <c r="AD246" i="6"/>
  <c r="G44" i="11" s="1"/>
  <c r="AD245" i="6"/>
  <c r="F21" i="13" l="1"/>
  <c r="J21" i="13"/>
  <c r="G47" i="13"/>
  <c r="H47" i="13"/>
  <c r="I47" i="13"/>
  <c r="AD250" i="6"/>
  <c r="F44" i="11"/>
  <c r="F47" i="13"/>
  <c r="J47" i="13"/>
  <c r="M47" i="13" l="1"/>
  <c r="D56" i="1"/>
  <c r="F56" i="1" s="1"/>
  <c r="K44" i="11"/>
  <c r="L47" i="13"/>
  <c r="D55" i="1"/>
  <c r="E55" i="1"/>
  <c r="E51" i="1"/>
  <c r="D51" i="1"/>
  <c r="E51" i="15" s="1"/>
  <c r="D43" i="1"/>
  <c r="E43" i="15" s="1"/>
  <c r="D30" i="1"/>
  <c r="E30" i="15" s="1"/>
  <c r="E30" i="1"/>
  <c r="E29" i="15"/>
  <c r="D23" i="1"/>
  <c r="E23" i="15" s="1"/>
  <c r="E23" i="1"/>
  <c r="E22" i="1"/>
  <c r="E28" i="1"/>
  <c r="F55" i="1" l="1"/>
  <c r="F54" i="1" s="1"/>
  <c r="B10" i="10" s="1"/>
  <c r="E55" i="15"/>
  <c r="S44" i="11"/>
  <c r="P44" i="11"/>
  <c r="Q44" i="11"/>
  <c r="R44" i="11"/>
  <c r="O44" i="11"/>
  <c r="E56" i="15" l="1"/>
  <c r="T44" i="11"/>
  <c r="F250" i="3"/>
  <c r="G250" i="3"/>
  <c r="E14" i="12" s="1"/>
  <c r="E250" i="3"/>
  <c r="D250" i="3"/>
  <c r="C249" i="7" l="1"/>
  <c r="C248" i="7"/>
  <c r="L3" i="11" l="1"/>
  <c r="C3" i="14"/>
  <c r="C3" i="13"/>
  <c r="C3" i="12"/>
  <c r="F23" i="1"/>
  <c r="P249" i="7" l="1"/>
  <c r="D29" i="14" s="1"/>
  <c r="P248" i="7"/>
  <c r="Z248" i="6"/>
  <c r="Z247" i="6"/>
  <c r="Z246" i="6"/>
  <c r="Y247" i="6"/>
  <c r="D40" i="13" s="1"/>
  <c r="Y246" i="6"/>
  <c r="C40" i="13" s="1"/>
  <c r="X248" i="6"/>
  <c r="E39" i="13" s="1"/>
  <c r="X247" i="6"/>
  <c r="D39" i="13" s="1"/>
  <c r="X246" i="6"/>
  <c r="W248" i="6"/>
  <c r="E38" i="13" s="1"/>
  <c r="W247" i="6"/>
  <c r="D38" i="13" s="1"/>
  <c r="W246" i="6"/>
  <c r="U248" i="6"/>
  <c r="E35" i="13" s="1"/>
  <c r="U247" i="6"/>
  <c r="D35" i="13" s="1"/>
  <c r="U246" i="6"/>
  <c r="C35" i="13" s="1"/>
  <c r="K250" i="3"/>
  <c r="J250" i="3"/>
  <c r="K249" i="3"/>
  <c r="J249" i="3"/>
  <c r="K248" i="3"/>
  <c r="J248" i="3"/>
  <c r="I250" i="3"/>
  <c r="I249" i="3"/>
  <c r="I248" i="3"/>
  <c r="D49" i="1"/>
  <c r="E49" i="15" s="1"/>
  <c r="D39" i="1"/>
  <c r="E39" i="15" s="1"/>
  <c r="D28" i="1"/>
  <c r="E28" i="15" s="1"/>
  <c r="D22" i="1"/>
  <c r="E22" i="15" s="1"/>
  <c r="D50" i="1"/>
  <c r="F50" i="1" l="1"/>
  <c r="E50" i="15"/>
  <c r="C29" i="14"/>
  <c r="K32" i="11"/>
  <c r="P252" i="7"/>
  <c r="M35" i="13"/>
  <c r="D38" i="11"/>
  <c r="D41" i="13"/>
  <c r="W252" i="6"/>
  <c r="C38" i="13"/>
  <c r="M38" i="13" s="1"/>
  <c r="Z252" i="6"/>
  <c r="C41" i="13"/>
  <c r="C38" i="11"/>
  <c r="X250" i="6"/>
  <c r="L39" i="13" s="1"/>
  <c r="C39" i="13"/>
  <c r="M39" i="13" s="1"/>
  <c r="E41" i="13"/>
  <c r="E38" i="11"/>
  <c r="D37" i="11"/>
  <c r="D22" i="12"/>
  <c r="D21" i="12"/>
  <c r="D36" i="11"/>
  <c r="K254" i="3"/>
  <c r="C22" i="12"/>
  <c r="C37" i="11"/>
  <c r="E22" i="12"/>
  <c r="E37" i="11"/>
  <c r="E19" i="12"/>
  <c r="E33" i="11"/>
  <c r="D33" i="11"/>
  <c r="D19" i="12"/>
  <c r="I254" i="3"/>
  <c r="C33" i="11"/>
  <c r="C19" i="12"/>
  <c r="C21" i="12"/>
  <c r="C36" i="11"/>
  <c r="E36" i="11"/>
  <c r="E21" i="12"/>
  <c r="U250" i="6"/>
  <c r="L35" i="13" s="1"/>
  <c r="Y250" i="6"/>
  <c r="L40" i="13" s="1"/>
  <c r="J252" i="3"/>
  <c r="I252" i="3"/>
  <c r="K252" i="3"/>
  <c r="J254" i="3"/>
  <c r="P254" i="7"/>
  <c r="D38" i="1" s="1"/>
  <c r="Y252" i="6"/>
  <c r="L41" i="13" s="1"/>
  <c r="U252" i="6"/>
  <c r="Z250" i="6"/>
  <c r="X252" i="6"/>
  <c r="W250" i="6"/>
  <c r="L38" i="13" s="1"/>
  <c r="F29" i="1"/>
  <c r="C3" i="1"/>
  <c r="C3" i="15" s="1"/>
  <c r="R246" i="6"/>
  <c r="C29" i="13" s="1"/>
  <c r="S246" i="6"/>
  <c r="R247" i="6"/>
  <c r="S247" i="6"/>
  <c r="R248" i="6"/>
  <c r="S248" i="6"/>
  <c r="E30" i="13" s="1"/>
  <c r="S254" i="7"/>
  <c r="S251" i="7"/>
  <c r="J33" i="14" s="1"/>
  <c r="S247" i="7"/>
  <c r="F33" i="14" s="1"/>
  <c r="L30" i="14" l="1"/>
  <c r="L29" i="14"/>
  <c r="M22" i="12"/>
  <c r="M21" i="12"/>
  <c r="C29" i="11"/>
  <c r="C30" i="13"/>
  <c r="R252" i="6"/>
  <c r="D29" i="13"/>
  <c r="S252" i="6"/>
  <c r="D30" i="13"/>
  <c r="D46" i="1"/>
  <c r="F46" i="1" s="1"/>
  <c r="K38" i="11"/>
  <c r="N38" i="11" s="1"/>
  <c r="E28" i="11"/>
  <c r="E29" i="13"/>
  <c r="M41" i="13"/>
  <c r="D45" i="1"/>
  <c r="F45" i="1" s="1"/>
  <c r="K37" i="11"/>
  <c r="M37" i="11" s="1"/>
  <c r="L22" i="12"/>
  <c r="L21" i="12"/>
  <c r="K36" i="11"/>
  <c r="L36" i="11" s="1"/>
  <c r="E44" i="15" s="1"/>
  <c r="L19" i="12"/>
  <c r="K33" i="11"/>
  <c r="N33" i="11" s="1"/>
  <c r="M19" i="12"/>
  <c r="D40" i="1"/>
  <c r="F40" i="1" s="1"/>
  <c r="D44" i="1"/>
  <c r="F44" i="1" s="1"/>
  <c r="S250" i="6"/>
  <c r="L30" i="13" s="1"/>
  <c r="D28" i="11"/>
  <c r="E29" i="11"/>
  <c r="R250" i="6"/>
  <c r="L29" i="13" s="1"/>
  <c r="C28" i="11"/>
  <c r="D29" i="11"/>
  <c r="M38" i="11" l="1"/>
  <c r="N37" i="11"/>
  <c r="M29" i="13"/>
  <c r="L38" i="11"/>
  <c r="E46" i="15" s="1"/>
  <c r="M33" i="11"/>
  <c r="M30" i="13"/>
  <c r="L33" i="11"/>
  <c r="E40" i="15" s="1"/>
  <c r="N36" i="11"/>
  <c r="L37" i="11"/>
  <c r="E45" i="15" s="1"/>
  <c r="M36" i="11"/>
  <c r="D34" i="1"/>
  <c r="F34" i="1" s="1"/>
  <c r="K29" i="11"/>
  <c r="L29" i="11" s="1"/>
  <c r="D33" i="1"/>
  <c r="F33" i="1" s="1"/>
  <c r="K28" i="11"/>
  <c r="N28" i="11" s="1"/>
  <c r="F43" i="1"/>
  <c r="H248" i="7"/>
  <c r="C16" i="14" s="1"/>
  <c r="H249" i="7"/>
  <c r="D16" i="14" s="1"/>
  <c r="H250" i="7"/>
  <c r="E16" i="14" s="1"/>
  <c r="Q251" i="7"/>
  <c r="J30" i="14" s="1"/>
  <c r="Q250" i="7"/>
  <c r="I30" i="14" s="1"/>
  <c r="Q249" i="7"/>
  <c r="H30" i="14" s="1"/>
  <c r="Q248" i="7"/>
  <c r="G30" i="14" s="1"/>
  <c r="Q247" i="7"/>
  <c r="F30" i="14" s="1"/>
  <c r="T254" i="7"/>
  <c r="R254" i="7"/>
  <c r="O254" i="7"/>
  <c r="N254" i="7"/>
  <c r="L254" i="7"/>
  <c r="G254" i="7"/>
  <c r="T251" i="7"/>
  <c r="R251" i="7"/>
  <c r="J31" i="14" s="1"/>
  <c r="O251" i="7"/>
  <c r="J25" i="14" s="1"/>
  <c r="N251" i="7"/>
  <c r="J23" i="14" s="1"/>
  <c r="L251" i="7"/>
  <c r="G251" i="7"/>
  <c r="J12" i="14" s="1"/>
  <c r="T250" i="7"/>
  <c r="S250" i="7"/>
  <c r="I33" i="14" s="1"/>
  <c r="R250" i="7"/>
  <c r="I31" i="14" s="1"/>
  <c r="O250" i="7"/>
  <c r="I25" i="14" s="1"/>
  <c r="N250" i="7"/>
  <c r="I23" i="14" s="1"/>
  <c r="M250" i="7"/>
  <c r="E22" i="14" s="1"/>
  <c r="L250" i="7"/>
  <c r="I20" i="14" s="1"/>
  <c r="K250" i="7"/>
  <c r="E19" i="14" s="1"/>
  <c r="I250" i="7"/>
  <c r="E17" i="14" s="1"/>
  <c r="G250" i="7"/>
  <c r="I12" i="14" s="1"/>
  <c r="F250" i="7"/>
  <c r="E11" i="14" s="1"/>
  <c r="E250" i="7"/>
  <c r="E10" i="14" s="1"/>
  <c r="T249" i="7"/>
  <c r="H35" i="14" s="1"/>
  <c r="S249" i="7"/>
  <c r="H33" i="14" s="1"/>
  <c r="R249" i="7"/>
  <c r="H31" i="14" s="1"/>
  <c r="O249" i="7"/>
  <c r="H25" i="14" s="1"/>
  <c r="N249" i="7"/>
  <c r="H23" i="14" s="1"/>
  <c r="M249" i="7"/>
  <c r="D22" i="14" s="1"/>
  <c r="L249" i="7"/>
  <c r="H20" i="14" s="1"/>
  <c r="K249" i="7"/>
  <c r="D19" i="14" s="1"/>
  <c r="I249" i="7"/>
  <c r="D17" i="14" s="1"/>
  <c r="G249" i="7"/>
  <c r="H12" i="14" s="1"/>
  <c r="F249" i="7"/>
  <c r="D11" i="14" s="1"/>
  <c r="E249" i="7"/>
  <c r="D10" i="14" s="1"/>
  <c r="T248" i="7"/>
  <c r="G35" i="14" s="1"/>
  <c r="S248" i="7"/>
  <c r="G33" i="14" s="1"/>
  <c r="R248" i="7"/>
  <c r="G31" i="14" s="1"/>
  <c r="O248" i="7"/>
  <c r="G25" i="14" s="1"/>
  <c r="N248" i="7"/>
  <c r="G23" i="14" s="1"/>
  <c r="M248" i="7"/>
  <c r="C22" i="14" s="1"/>
  <c r="L248" i="7"/>
  <c r="G20" i="14" s="1"/>
  <c r="K248" i="7"/>
  <c r="C19" i="14" s="1"/>
  <c r="I248" i="7"/>
  <c r="C17" i="14" s="1"/>
  <c r="G248" i="7"/>
  <c r="G12" i="14" s="1"/>
  <c r="F248" i="7"/>
  <c r="C11" i="14" s="1"/>
  <c r="E248" i="7"/>
  <c r="C10" i="14" s="1"/>
  <c r="T247" i="7"/>
  <c r="F35" i="14" s="1"/>
  <c r="R247" i="7"/>
  <c r="F31" i="14" s="1"/>
  <c r="O247" i="7"/>
  <c r="F25" i="14" s="1"/>
  <c r="N247" i="7"/>
  <c r="F23" i="14" s="1"/>
  <c r="L247" i="7"/>
  <c r="G247" i="7"/>
  <c r="F12" i="14" s="1"/>
  <c r="T252" i="6"/>
  <c r="H252" i="6"/>
  <c r="T245" i="6"/>
  <c r="F31" i="13" s="1"/>
  <c r="P246" i="6"/>
  <c r="C27" i="13" s="1"/>
  <c r="Q246" i="6"/>
  <c r="C28" i="13" s="1"/>
  <c r="T246" i="6"/>
  <c r="G31" i="13" s="1"/>
  <c r="P247" i="6"/>
  <c r="D27" i="13" s="1"/>
  <c r="Q247" i="6"/>
  <c r="D28" i="13" s="1"/>
  <c r="T247" i="6"/>
  <c r="H31" i="13" s="1"/>
  <c r="P248" i="6"/>
  <c r="E27" i="13" s="1"/>
  <c r="Q248" i="6"/>
  <c r="E28" i="13" s="1"/>
  <c r="T248" i="6"/>
  <c r="I31" i="13" s="1"/>
  <c r="T249" i="6"/>
  <c r="J31" i="13" s="1"/>
  <c r="H245" i="6"/>
  <c r="F14" i="13" s="1"/>
  <c r="D246" i="6"/>
  <c r="C10" i="13" s="1"/>
  <c r="E246" i="6"/>
  <c r="C11" i="13" s="1"/>
  <c r="F246" i="6"/>
  <c r="C12" i="13" s="1"/>
  <c r="G246" i="6"/>
  <c r="C13" i="13" s="1"/>
  <c r="H246" i="6"/>
  <c r="G14" i="13" s="1"/>
  <c r="D247" i="6"/>
  <c r="D10" i="13" s="1"/>
  <c r="E247" i="6"/>
  <c r="D11" i="13" s="1"/>
  <c r="F247" i="6"/>
  <c r="D12" i="13" s="1"/>
  <c r="G247" i="6"/>
  <c r="D13" i="13" s="1"/>
  <c r="H247" i="6"/>
  <c r="H14" i="13" s="1"/>
  <c r="D248" i="6"/>
  <c r="E248" i="6"/>
  <c r="E11" i="13" s="1"/>
  <c r="F248" i="6"/>
  <c r="E12" i="13" s="1"/>
  <c r="G248" i="6"/>
  <c r="E13" i="13" s="1"/>
  <c r="H248" i="6"/>
  <c r="I14" i="13" s="1"/>
  <c r="H249" i="6"/>
  <c r="J14" i="13" s="1"/>
  <c r="AC252" i="6"/>
  <c r="AA252" i="6"/>
  <c r="V252" i="6"/>
  <c r="O252" i="6"/>
  <c r="L252" i="6"/>
  <c r="AC249" i="6"/>
  <c r="AA249" i="6"/>
  <c r="V249" i="6"/>
  <c r="O249" i="6"/>
  <c r="AC248" i="6"/>
  <c r="AB248" i="6"/>
  <c r="E44" i="13" s="1"/>
  <c r="AA248" i="6"/>
  <c r="V248" i="6"/>
  <c r="O248" i="6"/>
  <c r="N248" i="6"/>
  <c r="E24" i="13" s="1"/>
  <c r="M248" i="6"/>
  <c r="L248" i="6"/>
  <c r="K248" i="6"/>
  <c r="E20" i="13" s="1"/>
  <c r="J248" i="6"/>
  <c r="I248" i="6"/>
  <c r="AC247" i="6"/>
  <c r="AB247" i="6"/>
  <c r="D44" i="13" s="1"/>
  <c r="AA247" i="6"/>
  <c r="V247" i="6"/>
  <c r="O247" i="6"/>
  <c r="N247" i="6"/>
  <c r="D24" i="13" s="1"/>
  <c r="M247" i="6"/>
  <c r="L247" i="6"/>
  <c r="K247" i="6"/>
  <c r="D20" i="13" s="1"/>
  <c r="J247" i="6"/>
  <c r="I247" i="6"/>
  <c r="B247" i="6"/>
  <c r="AC246" i="6"/>
  <c r="AB246" i="6"/>
  <c r="C44" i="13" s="1"/>
  <c r="AA246" i="6"/>
  <c r="V246" i="6"/>
  <c r="O246" i="6"/>
  <c r="N246" i="6"/>
  <c r="C24" i="13" s="1"/>
  <c r="M246" i="6"/>
  <c r="L246" i="6"/>
  <c r="K246" i="6"/>
  <c r="C20" i="13" s="1"/>
  <c r="J246" i="6"/>
  <c r="I246" i="6"/>
  <c r="B246" i="6"/>
  <c r="AC245" i="6"/>
  <c r="AA245" i="6"/>
  <c r="V245" i="6"/>
  <c r="O245" i="6"/>
  <c r="D248" i="3"/>
  <c r="C10" i="12" s="1"/>
  <c r="E248" i="3"/>
  <c r="C11" i="12" s="1"/>
  <c r="F248" i="3"/>
  <c r="G248" i="3"/>
  <c r="C14" i="12" s="1"/>
  <c r="H248" i="3"/>
  <c r="C15" i="12" s="1"/>
  <c r="L248" i="3"/>
  <c r="C24" i="12" s="1"/>
  <c r="D249" i="3"/>
  <c r="D10" i="12" s="1"/>
  <c r="E249" i="3"/>
  <c r="D11" i="12" s="1"/>
  <c r="F249" i="3"/>
  <c r="G249" i="3"/>
  <c r="H249" i="3"/>
  <c r="D15" i="12" s="1"/>
  <c r="L249" i="3"/>
  <c r="D24" i="12" s="1"/>
  <c r="E10" i="12"/>
  <c r="E11" i="12"/>
  <c r="H250" i="3"/>
  <c r="E15" i="12" s="1"/>
  <c r="L250" i="3"/>
  <c r="E24" i="12" s="1"/>
  <c r="B248" i="3"/>
  <c r="B249" i="3"/>
  <c r="T38" i="11" l="1"/>
  <c r="T37" i="11"/>
  <c r="G254" i="3"/>
  <c r="D14" i="12"/>
  <c r="M14" i="12" s="1"/>
  <c r="C21" i="11"/>
  <c r="F20" i="14"/>
  <c r="F18" i="11"/>
  <c r="J20" i="14"/>
  <c r="J18" i="11"/>
  <c r="I18" i="11"/>
  <c r="I21" i="13"/>
  <c r="G18" i="11"/>
  <c r="G21" i="13"/>
  <c r="E20" i="11"/>
  <c r="E23" i="13"/>
  <c r="C18" i="13"/>
  <c r="C14" i="11"/>
  <c r="C20" i="11"/>
  <c r="C23" i="13"/>
  <c r="D18" i="13"/>
  <c r="D14" i="11"/>
  <c r="D20" i="11"/>
  <c r="M252" i="6"/>
  <c r="D23" i="13"/>
  <c r="E19" i="13"/>
  <c r="E16" i="11"/>
  <c r="E21" i="11"/>
  <c r="H18" i="11"/>
  <c r="H21" i="13"/>
  <c r="E18" i="13"/>
  <c r="E14" i="11"/>
  <c r="C19" i="13"/>
  <c r="C16" i="11"/>
  <c r="D19" i="13"/>
  <c r="D16" i="11"/>
  <c r="D21" i="11"/>
  <c r="I35" i="14"/>
  <c r="J35" i="14"/>
  <c r="J25" i="13"/>
  <c r="J22" i="11"/>
  <c r="F36" i="13"/>
  <c r="F34" i="11"/>
  <c r="G42" i="13"/>
  <c r="G39" i="11"/>
  <c r="H42" i="13"/>
  <c r="H39" i="11"/>
  <c r="J36" i="13"/>
  <c r="J34" i="11"/>
  <c r="F25" i="13"/>
  <c r="F22" i="11"/>
  <c r="G36" i="13"/>
  <c r="G34" i="11"/>
  <c r="H36" i="13"/>
  <c r="H34" i="11"/>
  <c r="I42" i="13"/>
  <c r="I39" i="11"/>
  <c r="F42" i="13"/>
  <c r="F39" i="11"/>
  <c r="I25" i="13"/>
  <c r="I22" i="11"/>
  <c r="I45" i="13"/>
  <c r="I42" i="11"/>
  <c r="J42" i="13"/>
  <c r="J39" i="11"/>
  <c r="F45" i="13"/>
  <c r="F42" i="11"/>
  <c r="G25" i="13"/>
  <c r="G22" i="11"/>
  <c r="G45" i="13"/>
  <c r="G42" i="11"/>
  <c r="H25" i="13"/>
  <c r="H22" i="11"/>
  <c r="H45" i="13"/>
  <c r="H42" i="11"/>
  <c r="I36" i="13"/>
  <c r="I34" i="11"/>
  <c r="J45" i="13"/>
  <c r="J42" i="11"/>
  <c r="G252" i="3"/>
  <c r="L14" i="12" s="1"/>
  <c r="T33" i="11"/>
  <c r="T36" i="11"/>
  <c r="M10" i="14"/>
  <c r="M18" i="14"/>
  <c r="M17" i="14"/>
  <c r="D12" i="12"/>
  <c r="D17" i="11"/>
  <c r="E12" i="12"/>
  <c r="E17" i="11"/>
  <c r="C12" i="12"/>
  <c r="C17" i="11"/>
  <c r="M23" i="14"/>
  <c r="M22" i="14"/>
  <c r="M33" i="14"/>
  <c r="M30" i="14"/>
  <c r="M16" i="14"/>
  <c r="M19" i="14"/>
  <c r="M31" i="14"/>
  <c r="M12" i="14"/>
  <c r="M25" i="14"/>
  <c r="M11" i="14"/>
  <c r="M11" i="13"/>
  <c r="M29" i="11"/>
  <c r="E34" i="15" s="1"/>
  <c r="M27" i="13"/>
  <c r="M12" i="13"/>
  <c r="M20" i="13"/>
  <c r="E8" i="11"/>
  <c r="E10" i="13"/>
  <c r="M10" i="13" s="1"/>
  <c r="M28" i="13"/>
  <c r="M13" i="13"/>
  <c r="M14" i="13"/>
  <c r="M44" i="13"/>
  <c r="M31" i="13"/>
  <c r="M10" i="12"/>
  <c r="M24" i="12"/>
  <c r="M15" i="12"/>
  <c r="M11" i="12"/>
  <c r="F254" i="7"/>
  <c r="H32" i="11"/>
  <c r="E254" i="7"/>
  <c r="F32" i="11"/>
  <c r="J32" i="11"/>
  <c r="I254" i="7"/>
  <c r="G32" i="11"/>
  <c r="K254" i="7"/>
  <c r="I32" i="11"/>
  <c r="N29" i="11"/>
  <c r="T29" i="11" s="1"/>
  <c r="M28" i="11"/>
  <c r="E33" i="15" s="1"/>
  <c r="E10" i="11"/>
  <c r="D11" i="11"/>
  <c r="G12" i="11"/>
  <c r="D252" i="6"/>
  <c r="C8" i="11"/>
  <c r="E27" i="11"/>
  <c r="D26" i="11"/>
  <c r="F30" i="11"/>
  <c r="E11" i="11"/>
  <c r="H12" i="11"/>
  <c r="D8" i="11"/>
  <c r="C9" i="11"/>
  <c r="I30" i="11"/>
  <c r="D27" i="11"/>
  <c r="C26" i="11"/>
  <c r="L28" i="11"/>
  <c r="AB252" i="6"/>
  <c r="I12" i="11"/>
  <c r="D9" i="11"/>
  <c r="F252" i="6"/>
  <c r="C10" i="11"/>
  <c r="J30" i="11"/>
  <c r="H30" i="11"/>
  <c r="C27" i="11"/>
  <c r="J12" i="11"/>
  <c r="E9" i="11"/>
  <c r="D10" i="11"/>
  <c r="G252" i="6"/>
  <c r="C11" i="11"/>
  <c r="F12" i="11"/>
  <c r="E26" i="11"/>
  <c r="G30" i="11"/>
  <c r="E15" i="11"/>
  <c r="D254" i="3"/>
  <c r="C15" i="11"/>
  <c r="H254" i="3"/>
  <c r="E254" i="3"/>
  <c r="D15" i="11"/>
  <c r="E41" i="11"/>
  <c r="D41" i="11"/>
  <c r="L254" i="3"/>
  <c r="C41" i="11"/>
  <c r="F254" i="3"/>
  <c r="K252" i="6"/>
  <c r="N252" i="6"/>
  <c r="G250" i="6"/>
  <c r="L13" i="13" s="1"/>
  <c r="F250" i="6"/>
  <c r="L12" i="13" s="1"/>
  <c r="D250" i="6"/>
  <c r="L10" i="13" s="1"/>
  <c r="E250" i="6"/>
  <c r="L11" i="13" s="1"/>
  <c r="Q250" i="6"/>
  <c r="L28" i="13" s="1"/>
  <c r="P250" i="6"/>
  <c r="Q252" i="6"/>
  <c r="E252" i="6"/>
  <c r="P252" i="6"/>
  <c r="H250" i="6"/>
  <c r="L14" i="13" s="1"/>
  <c r="T250" i="6"/>
  <c r="L31" i="13" s="1"/>
  <c r="H252" i="7"/>
  <c r="L16" i="14" s="1"/>
  <c r="H254" i="7"/>
  <c r="Q252" i="7"/>
  <c r="G252" i="7"/>
  <c r="R252" i="7"/>
  <c r="L31" i="14" s="1"/>
  <c r="K252" i="7"/>
  <c r="L19" i="14" s="1"/>
  <c r="O252" i="7"/>
  <c r="L25" i="14" s="1"/>
  <c r="T252" i="7"/>
  <c r="M252" i="7"/>
  <c r="L22" i="14" s="1"/>
  <c r="S252" i="7"/>
  <c r="L33" i="14" s="1"/>
  <c r="L252" i="7"/>
  <c r="L20" i="14" s="1"/>
  <c r="I252" i="7"/>
  <c r="N252" i="7"/>
  <c r="L23" i="14" s="1"/>
  <c r="E252" i="7"/>
  <c r="M254" i="7"/>
  <c r="F252" i="7"/>
  <c r="L11" i="14" s="1"/>
  <c r="I250" i="6"/>
  <c r="O250" i="6"/>
  <c r="M250" i="6"/>
  <c r="L250" i="6"/>
  <c r="AA250" i="6"/>
  <c r="V250" i="6"/>
  <c r="AC250" i="6"/>
  <c r="J250" i="6"/>
  <c r="H252" i="3"/>
  <c r="L15" i="12" s="1"/>
  <c r="D252" i="3"/>
  <c r="F252" i="3"/>
  <c r="L252" i="3"/>
  <c r="L24" i="12" s="1"/>
  <c r="E252" i="3"/>
  <c r="AB250" i="6"/>
  <c r="L44" i="13" s="1"/>
  <c r="B250" i="6"/>
  <c r="N250" i="6"/>
  <c r="L24" i="13" s="1"/>
  <c r="K250" i="6"/>
  <c r="I252" i="6"/>
  <c r="J252" i="6"/>
  <c r="B252" i="3"/>
  <c r="F51" i="1"/>
  <c r="E49" i="1"/>
  <c r="F49" i="1"/>
  <c r="F39" i="1"/>
  <c r="F30" i="1"/>
  <c r="F28" i="1"/>
  <c r="F22" i="1"/>
  <c r="E21" i="1"/>
  <c r="F21" i="1" s="1"/>
  <c r="L10" i="14" l="1"/>
  <c r="C252" i="7"/>
  <c r="M18" i="13"/>
  <c r="M19" i="13"/>
  <c r="M23" i="13"/>
  <c r="L10" i="12"/>
  <c r="K15" i="11"/>
  <c r="L15" i="11" s="1"/>
  <c r="E16" i="15" s="1"/>
  <c r="M35" i="14"/>
  <c r="M20" i="14"/>
  <c r="M36" i="13"/>
  <c r="D31" i="1"/>
  <c r="F31" i="1" s="1"/>
  <c r="L17" i="14"/>
  <c r="D16" i="1"/>
  <c r="F16" i="1" s="1"/>
  <c r="L20" i="13"/>
  <c r="D18" i="1"/>
  <c r="F18" i="1" s="1"/>
  <c r="L18" i="13"/>
  <c r="D13" i="1"/>
  <c r="F13" i="1" s="1"/>
  <c r="K14" i="11"/>
  <c r="M14" i="11" s="1"/>
  <c r="L19" i="13"/>
  <c r="D17" i="1"/>
  <c r="F17" i="1" s="1"/>
  <c r="K16" i="11"/>
  <c r="L16" i="11" s="1"/>
  <c r="E17" i="15" s="1"/>
  <c r="D24" i="1"/>
  <c r="F24" i="1" s="1"/>
  <c r="K20" i="11"/>
  <c r="M20" i="11" s="1"/>
  <c r="E24" i="15" s="1"/>
  <c r="L23" i="13"/>
  <c r="D25" i="1"/>
  <c r="F25" i="1" s="1"/>
  <c r="K21" i="11"/>
  <c r="L21" i="11" s="1"/>
  <c r="D19" i="1"/>
  <c r="F19" i="1" s="1"/>
  <c r="K18" i="11"/>
  <c r="S18" i="11" s="1"/>
  <c r="L21" i="13"/>
  <c r="L35" i="14"/>
  <c r="M37" i="14"/>
  <c r="M25" i="13"/>
  <c r="M42" i="13"/>
  <c r="M21" i="13"/>
  <c r="M45" i="13"/>
  <c r="L45" i="13"/>
  <c r="D53" i="1"/>
  <c r="F53" i="1" s="1"/>
  <c r="K42" i="11"/>
  <c r="L25" i="13"/>
  <c r="D26" i="1"/>
  <c r="F26" i="1" s="1"/>
  <c r="K22" i="11"/>
  <c r="O22" i="11" s="1"/>
  <c r="L36" i="13"/>
  <c r="D41" i="1"/>
  <c r="F41" i="1" s="1"/>
  <c r="K34" i="11"/>
  <c r="S34" i="11" s="1"/>
  <c r="L42" i="13"/>
  <c r="K39" i="11"/>
  <c r="O39" i="11" s="1"/>
  <c r="D47" i="1"/>
  <c r="F47" i="1" s="1"/>
  <c r="M12" i="12"/>
  <c r="L12" i="14"/>
  <c r="D11" i="1"/>
  <c r="F11" i="1" s="1"/>
  <c r="B258" i="3"/>
  <c r="G5" i="12" s="1"/>
  <c r="C5" i="12"/>
  <c r="B257" i="6"/>
  <c r="K5" i="13" s="1"/>
  <c r="C5" i="13"/>
  <c r="L12" i="12"/>
  <c r="K17" i="11"/>
  <c r="N17" i="11" s="1"/>
  <c r="L11" i="12"/>
  <c r="F14" i="1"/>
  <c r="F58" i="1" s="1"/>
  <c r="L27" i="13"/>
  <c r="F38" i="1"/>
  <c r="S32" i="11"/>
  <c r="T28" i="11"/>
  <c r="K10" i="11"/>
  <c r="M10" i="11" s="1"/>
  <c r="D9" i="1"/>
  <c r="F9" i="1" s="1"/>
  <c r="K12" i="11"/>
  <c r="Q12" i="11" s="1"/>
  <c r="K26" i="11"/>
  <c r="N26" i="11" s="1"/>
  <c r="K8" i="11"/>
  <c r="L8" i="11" s="1"/>
  <c r="E7" i="15" s="1"/>
  <c r="D7" i="1"/>
  <c r="F7" i="1" s="1"/>
  <c r="K9" i="11"/>
  <c r="N9" i="11" s="1"/>
  <c r="D8" i="1"/>
  <c r="F8" i="1" s="1"/>
  <c r="K27" i="11"/>
  <c r="L27" i="11" s="1"/>
  <c r="D32" i="1"/>
  <c r="F32" i="1" s="1"/>
  <c r="K30" i="11"/>
  <c r="O30" i="11" s="1"/>
  <c r="D35" i="1"/>
  <c r="F35" i="1" s="1"/>
  <c r="D10" i="1"/>
  <c r="F10" i="1" s="1"/>
  <c r="K11" i="11"/>
  <c r="M11" i="11" s="1"/>
  <c r="B256" i="6"/>
  <c r="G5" i="13" s="1"/>
  <c r="B259" i="3"/>
  <c r="K5" i="12" s="1"/>
  <c r="D52" i="1"/>
  <c r="F52" i="1" s="1"/>
  <c r="K41" i="11"/>
  <c r="M41" i="11" s="1"/>
  <c r="C260" i="7" l="1"/>
  <c r="J5" i="14" s="1"/>
  <c r="C5" i="14"/>
  <c r="K30" i="14" s="1"/>
  <c r="C258" i="7"/>
  <c r="F5" i="14" s="1"/>
  <c r="C259" i="7"/>
  <c r="H5" i="14" s="1"/>
  <c r="F59" i="1"/>
  <c r="F48" i="1"/>
  <c r="B9" i="10" s="1"/>
  <c r="M21" i="11"/>
  <c r="E25" i="15" s="1"/>
  <c r="N21" i="11"/>
  <c r="K47" i="13"/>
  <c r="K42" i="13"/>
  <c r="K25" i="13"/>
  <c r="K21" i="13"/>
  <c r="K31" i="13"/>
  <c r="K36" i="13"/>
  <c r="P30" i="11"/>
  <c r="F20" i="1"/>
  <c r="K14" i="13"/>
  <c r="K45" i="13"/>
  <c r="F27" i="1"/>
  <c r="B6" i="10" s="1"/>
  <c r="F36" i="1"/>
  <c r="B7" i="10" s="1"/>
  <c r="F42" i="1"/>
  <c r="B8" i="10" s="1"/>
  <c r="L14" i="11"/>
  <c r="E13" i="15" s="1"/>
  <c r="N14" i="11"/>
  <c r="R32" i="11"/>
  <c r="E38" i="15" s="1"/>
  <c r="L10" i="11"/>
  <c r="E9" i="15" s="1"/>
  <c r="N10" i="11"/>
  <c r="Q32" i="11"/>
  <c r="O32" i="11"/>
  <c r="P32" i="11"/>
  <c r="Q18" i="11"/>
  <c r="N16" i="11"/>
  <c r="S30" i="11"/>
  <c r="L9" i="11"/>
  <c r="E8" i="15" s="1"/>
  <c r="P12" i="11"/>
  <c r="R12" i="11"/>
  <c r="S12" i="11"/>
  <c r="L11" i="11"/>
  <c r="E10" i="15" s="1"/>
  <c r="O12" i="11"/>
  <c r="N11" i="11"/>
  <c r="N27" i="11"/>
  <c r="P39" i="11"/>
  <c r="S39" i="11"/>
  <c r="R30" i="11"/>
  <c r="N8" i="11"/>
  <c r="P34" i="11"/>
  <c r="Q39" i="11"/>
  <c r="M26" i="11"/>
  <c r="L26" i="11"/>
  <c r="E31" i="15" s="1"/>
  <c r="Q30" i="11"/>
  <c r="M27" i="11"/>
  <c r="E32" i="15" s="1"/>
  <c r="M8" i="11"/>
  <c r="O34" i="11"/>
  <c r="M9" i="11"/>
  <c r="R18" i="11"/>
  <c r="E19" i="15" s="1"/>
  <c r="M16" i="11"/>
  <c r="Q34" i="11"/>
  <c r="R34" i="11"/>
  <c r="E41" i="15" s="1"/>
  <c r="L41" i="11"/>
  <c r="E52" i="15" s="1"/>
  <c r="N41" i="11"/>
  <c r="L20" i="11"/>
  <c r="M17" i="11"/>
  <c r="L17" i="11"/>
  <c r="E18" i="15" s="1"/>
  <c r="Q22" i="11"/>
  <c r="P22" i="11"/>
  <c r="O18" i="11"/>
  <c r="N20" i="11"/>
  <c r="R39" i="11"/>
  <c r="R22" i="11"/>
  <c r="P18" i="11"/>
  <c r="O42" i="11"/>
  <c r="S42" i="11"/>
  <c r="P42" i="11"/>
  <c r="R42" i="11"/>
  <c r="Q42" i="11"/>
  <c r="S22" i="11"/>
  <c r="N15" i="11"/>
  <c r="M15" i="11"/>
  <c r="K37" i="14" l="1"/>
  <c r="K31" i="14"/>
  <c r="K20" i="14"/>
  <c r="K25" i="14"/>
  <c r="K23" i="14"/>
  <c r="K33" i="14"/>
  <c r="K12" i="14"/>
  <c r="E47" i="15"/>
  <c r="K35" i="14"/>
  <c r="E26" i="15"/>
  <c r="E35" i="15"/>
  <c r="E11" i="15"/>
  <c r="E53" i="15"/>
  <c r="T27" i="11"/>
  <c r="T32" i="11"/>
  <c r="T14" i="11"/>
  <c r="T10" i="11"/>
  <c r="T30" i="11"/>
  <c r="T9" i="11"/>
  <c r="T26" i="11"/>
  <c r="T39" i="11"/>
  <c r="T11" i="11"/>
  <c r="T12" i="11"/>
  <c r="T20" i="11"/>
  <c r="T22" i="11"/>
  <c r="T34" i="11"/>
  <c r="T15" i="11"/>
  <c r="T16" i="11"/>
  <c r="T8" i="11"/>
  <c r="T17" i="11"/>
  <c r="T18" i="11"/>
  <c r="T41" i="11"/>
  <c r="T42" i="11"/>
  <c r="F12" i="1"/>
  <c r="F6" i="1"/>
  <c r="B3" i="10" s="1"/>
  <c r="B5" i="10"/>
  <c r="B4" i="10" l="1"/>
  <c r="F3" i="1"/>
</calcChain>
</file>

<file path=xl/sharedStrings.xml><?xml version="1.0" encoding="utf-8"?>
<sst xmlns="http://schemas.openxmlformats.org/spreadsheetml/2006/main" count="925" uniqueCount="355">
  <si>
    <t>Индикатор</t>
  </si>
  <si>
    <t>Числитель</t>
  </si>
  <si>
    <t>k</t>
  </si>
  <si>
    <t>Нормированное значение индикатора</t>
  </si>
  <si>
    <t>Нормированное значение параметра "Участие детей в общественной жизни и принятии решений"</t>
  </si>
  <si>
    <t>Доля домов, оборудованных для безбарьерного доступа детских и инвалидных колясок</t>
  </si>
  <si>
    <t>№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</si>
  <si>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</si>
  <si>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</si>
  <si>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</si>
  <si>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</si>
  <si>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</si>
  <si>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</si>
  <si>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</si>
  <si>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</si>
  <si>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</si>
  <si>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</si>
  <si>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</si>
  <si>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</si>
  <si>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Нормированное значение параметра "Жилая среда"</t>
  </si>
  <si>
    <t>3.1.</t>
  </si>
  <si>
    <t>3.2.</t>
  </si>
  <si>
    <t>3.3.</t>
  </si>
  <si>
    <t>3.4.</t>
  </si>
  <si>
    <t>3.5.</t>
  </si>
  <si>
    <t>Нормированное значение параметра "Безопасность детей в городе"</t>
  </si>
  <si>
    <t>4.1.</t>
  </si>
  <si>
    <t>4.2.</t>
  </si>
  <si>
    <t>4.3.</t>
  </si>
  <si>
    <t>4.4.</t>
  </si>
  <si>
    <t>4.5.</t>
  </si>
  <si>
    <t>4.6.</t>
  </si>
  <si>
    <t>4.7.</t>
  </si>
  <si>
    <t>4.8.</t>
  </si>
  <si>
    <t>Нормированное значение параметра "Охрана здоровья и здоровый образ жизни"</t>
  </si>
  <si>
    <t>5.1.</t>
  </si>
  <si>
    <t>5.2.</t>
  </si>
  <si>
    <t>5.3.</t>
  </si>
  <si>
    <t>Нормированное значение параметра "Образование и развитие"</t>
  </si>
  <si>
    <t>6.1.</t>
  </si>
  <si>
    <t>6.2.</t>
  </si>
  <si>
    <t>6.3.</t>
  </si>
  <si>
    <t>6.4.</t>
  </si>
  <si>
    <t>Нормированное значение параметра "Досуг и культура"</t>
  </si>
  <si>
    <t>7.1.</t>
  </si>
  <si>
    <t>7.2.</t>
  </si>
  <si>
    <t>7.3.</t>
  </si>
  <si>
    <t>7.4.</t>
  </si>
  <si>
    <t>7.5.</t>
  </si>
  <si>
    <t>Доля детей-сирот и детей, оставшихся без попечения родителей, находящихся на воспитании в семьях</t>
  </si>
  <si>
    <t>Нормированное значение параметра "Помощь в трудной жизненной ситуации"</t>
  </si>
  <si>
    <t>№ индикатора</t>
  </si>
  <si>
    <t>Тип индикатора</t>
  </si>
  <si>
    <t>Субъективный</t>
  </si>
  <si>
    <t>Объективный</t>
  </si>
  <si>
    <t>Источник данных</t>
  </si>
  <si>
    <t>Источник информации</t>
  </si>
  <si>
    <t>Количество</t>
  </si>
  <si>
    <t>Город</t>
  </si>
  <si>
    <t>№ анкеты</t>
  </si>
  <si>
    <t>Кол-во 0</t>
  </si>
  <si>
    <t>Кол-во 1</t>
  </si>
  <si>
    <t>Кол-во 2</t>
  </si>
  <si>
    <t>Кол-во 3</t>
  </si>
  <si>
    <t>Кол-во 4</t>
  </si>
  <si>
    <t>Кол-во респондентов</t>
  </si>
  <si>
    <t>Описание данных</t>
  </si>
  <si>
    <t>1.</t>
  </si>
  <si>
    <t>2.</t>
  </si>
  <si>
    <t>Статистика по Республике Беларусь</t>
  </si>
  <si>
    <t>Статистика по городу</t>
  </si>
  <si>
    <t>Номер учреждения образования</t>
  </si>
  <si>
    <t>Есть ли возле твоего дома детская площадка, где ты можешь играть?</t>
  </si>
  <si>
    <t>№ вопроса</t>
  </si>
  <si>
    <t>Есть ли возле Вашего дома оборудованная детская площадка?</t>
  </si>
  <si>
    <t>3.</t>
  </si>
  <si>
    <t>Заполнение листа "Статистика Город"</t>
  </si>
  <si>
    <t>Заполнение листа "Статистика РБ"</t>
  </si>
  <si>
    <t>3.6.</t>
  </si>
  <si>
    <t>3.7.</t>
  </si>
  <si>
    <t>Данные вносятся только в ячейки белого цвета, выделенные толстыми линиями.</t>
  </si>
  <si>
    <t>4.</t>
  </si>
  <si>
    <t>Заполнение листа "Опрос 6-12 лет"</t>
  </si>
  <si>
    <t>Данные вносятся только в ячейки белого цвета.</t>
  </si>
  <si>
    <t>В случае, если респондент не отметил ответ на вопрос, для которого предусмотрена трехмерная шкала - "1. да", "2. нет", "3. отказ от ответа" - в ячейку строки вносится номер ответа "3. отказ от ответа".</t>
  </si>
  <si>
    <t>5.</t>
  </si>
  <si>
    <t>Заполнение листа "Опрос 13-17 лет"</t>
  </si>
  <si>
    <t>5.4.</t>
  </si>
  <si>
    <t>Заполнение листа "Опрос Родители"</t>
  </si>
  <si>
    <t>6.</t>
  </si>
  <si>
    <t>7.</t>
  </si>
  <si>
    <t>Лист "Индекс"</t>
  </si>
  <si>
    <t>Данные анкет вносятся построчно следующим образом: в столбец "№ анкеты" вносится присвоенный номер анкеты, затем в ячейки строки вносятся выбранные респондентами номера ответов на соответствующие столбцу вопросы анкеты.</t>
  </si>
  <si>
    <t>Число умерших детей в возрасте до 5 лет в Республике Беларусь</t>
  </si>
  <si>
    <t>Данные, вносимые в таблицы листа должны быть подтверждены первичными документами, в качестве которых могут выступать справки комитета/управления/отдела, составленная на основании данных ведомственной отчетности и заверенная подписью руководителя подразделения.</t>
  </si>
  <si>
    <t>Жилая среда</t>
  </si>
  <si>
    <t>Охрана здоровья и здоровый образ жизни</t>
  </si>
  <si>
    <t>Образование и развитие</t>
  </si>
  <si>
    <t>Досуг и культура</t>
  </si>
  <si>
    <t>Помощь в трудной жизненной ситуации</t>
  </si>
  <si>
    <t>Пол (1 - мужской, 2 - женский)</t>
  </si>
  <si>
    <t>Проценты</t>
  </si>
  <si>
    <t>Есть ли недалеко от Вашего дома место, где Вы можете заниматься спортом?</t>
  </si>
  <si>
    <t>Курили ли Вы в течение последнего месяца?</t>
  </si>
  <si>
    <t>Употребляли ли Вы какие-либо алкогольные напитки (включая пиво, джин-тоник) в течение последних 6 месяцев?</t>
  </si>
  <si>
    <t>Пробовали ли Вы когда-либо наркотики?</t>
  </si>
  <si>
    <t>Верно ли, что в Вашем городе хорошо заботятся о Вашем здоровье?</t>
  </si>
  <si>
    <t>Верно ли, что Вы получаете качественное образование?</t>
  </si>
  <si>
    <t>Верно ли, что Вы довольны тем, как организован Ваш досуг?</t>
  </si>
  <si>
    <t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t>
  </si>
  <si>
    <t>Верно ли, что в Вашем городе Вам окажут помощь в любой трудной ситуации?</t>
  </si>
  <si>
    <t>Обеспечен ли в Вашем доме безбарьерный доступ для детских и инвалидных колясок?</t>
  </si>
  <si>
    <t>Верно ли, что в городе хорошо организована забота о здоровье Вашего ребенка?</t>
  </si>
  <si>
    <t>Верно ли, что дошкольное учреждение, которое посещает Ваш ребенок, расположено удобно по отношению к дому или месту вашей работы?</t>
  </si>
  <si>
    <t>Верно ли, что Ваш ребенок получает качественное образование?</t>
  </si>
  <si>
    <t>Верно ли, что Вы довольны тем, как организован досуг Вашего ребенка?</t>
  </si>
  <si>
    <t>Верно ли, что в Вашем городе Вашему ребенку окажут помощь в любой трудной ситуации?</t>
  </si>
  <si>
    <t>Да</t>
  </si>
  <si>
    <t>Нет</t>
  </si>
  <si>
    <t>Нет ответа</t>
  </si>
  <si>
    <t>Абсолютно верно</t>
  </si>
  <si>
    <t>Скорее верно</t>
  </si>
  <si>
    <t>Верно и неверно в равной степени</t>
  </si>
  <si>
    <t>Скорее неверно</t>
  </si>
  <si>
    <t>Абсолютно неверно</t>
  </si>
  <si>
    <t>Абсолютные числа</t>
  </si>
  <si>
    <t>Количество респондентов</t>
  </si>
  <si>
    <t>Параметр № 1 "Участие детей в общественной жизни и принятии решений"</t>
  </si>
  <si>
    <t>Параметр № 2 "Жилая среда"</t>
  </si>
  <si>
    <t>Параметр № 3 "Безопасность детей в городе"</t>
  </si>
  <si>
    <t>Параметр № 4 "Охрана здоровья и здоровый образ жизни"</t>
  </si>
  <si>
    <t>Параметр № 5 "Образование и развитие"</t>
  </si>
  <si>
    <t>Параметр № 6 "Досуг и культура"</t>
  </si>
  <si>
    <t>Параметр № 7 "Помощь в трудной жизненной ситуации"</t>
  </si>
  <si>
    <t>Результаты опросов для расчета субъективных индикаторов</t>
  </si>
  <si>
    <t>Нормированное значение по объективным индикаторам</t>
  </si>
  <si>
    <t>Нормированное значение по субъективным индикаторам</t>
  </si>
  <si>
    <t xml:space="preserve">Данные за </t>
  </si>
  <si>
    <t>Знаете ли Вы свои права настолько, что можете рассказать о них взрослому?</t>
  </si>
  <si>
    <t>Были ли Вы в период летних каникул более недели в школьном или загородном лагере, в туристском походе или выезжали на отдых за пределы Беларуси?</t>
  </si>
  <si>
    <t>Посещали ли Вы с родственниками или друзьями в течение 12 месяцев какое-либо культурное мероприятие (спектакль, цирк, концерт, выставку)?</t>
  </si>
  <si>
    <t>Мальчиков</t>
  </si>
  <si>
    <t>Девочек</t>
  </si>
  <si>
    <t>Юношей</t>
  </si>
  <si>
    <t>Девушек</t>
  </si>
  <si>
    <t>Посещает ли Ваш ребенок дошкольное учреждение?</t>
  </si>
  <si>
    <t>5.5.</t>
  </si>
  <si>
    <t>6.5.</t>
  </si>
  <si>
    <t>7.7.</t>
  </si>
  <si>
    <r>
      <t xml:space="preserve">Сталкивались ли Вы в течение последних 12 месяцев вне дома с ситуацией, когда Вас или кого-либо </t>
    </r>
    <r>
      <rPr>
        <b/>
        <sz val="8"/>
        <rFont val="Calibri"/>
        <family val="2"/>
        <charset val="204"/>
        <scheme val="minor"/>
      </rPr>
      <t>в Вашем присутствии били, оскорбляли, унижали, несправедливо обвиняли?</t>
    </r>
  </si>
  <si>
    <t>Вопрос</t>
  </si>
  <si>
    <t xml:space="preserve">6.5. </t>
  </si>
  <si>
    <t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t>
  </si>
  <si>
    <t>Есть ли недалеко от Вашего дома парк, или сквер или набережная, куда Вы можете добраться с ребенком пешком примерно за 15 минут?</t>
  </si>
  <si>
    <t>Результаты опроса среди детей в возрасте 6-12 лет</t>
  </si>
  <si>
    <t>Есть ли недалеко от Вашего дома парк, или сквер или набережная, куда Вы можете добраться пешком примерно за 15 минут?</t>
  </si>
  <si>
    <t>Есть ли у Вас возможность в случае необходимости устроиться на работу в свободное от учёбы время?</t>
  </si>
  <si>
    <t>Есть ли недалеко от Вашего дома парк, сквер или набережная, куда Вы можете добраться с ребенком пешком примерно за 15 минут?</t>
  </si>
  <si>
    <t>Перед внесением данных в листы "Опрос 6-12 лет" необходимо пронумеровать заполненные анкеты опроса детей в возрасте 6-12 лет и отобрать анкеты, пригодные для анализа. 
Анкета пригодна для анализа, если она отвечает следующим критериям:                     
- указан возраст респондента 6-12 лет;
- указан пол респондента;
- респондент указал оцениваемый город как место постоянного проживания;                                                                                              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</si>
  <si>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13-17 лет" необходимо пронумеровать заполненные анкеты опроса детей в возрасте 13-17 лет и отобрать анкеты, пригодные для анализа. 
Анкета пригодна для анализа, если она отвечает следующим критериям:
- указан возраст респондента 13-17 лет;
- указан пол респондента;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</si>
  <si>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Родители" необходимо пронумеровать заполненные анкеты опроса родителей детей в возрасте детей в возрасте 0-12 лет и отобрать анкеты, пригодные для анализа. 
Анкета пригодна для анализа, если она отвечает следующим критериям:
- отмечен хоты бы один ответ "1. менее 6 лет" и "6-12 лет" на вопрос "К какой возрастной группе относятся Ваши дети/Ваш ребенок?";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</si>
  <si>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Лист "Рез 6-12 лет"</t>
  </si>
  <si>
    <t>8.</t>
  </si>
  <si>
    <t>Лист "Рез 13-17 лет"</t>
  </si>
  <si>
    <t>9.</t>
  </si>
  <si>
    <t>Лист "Рез Род"</t>
  </si>
  <si>
    <t>10.</t>
  </si>
  <si>
    <t>8.1.</t>
  </si>
  <si>
    <t>9.1.</t>
  </si>
  <si>
    <t>10.1.</t>
  </si>
  <si>
    <t>11.</t>
  </si>
  <si>
    <t>11.1.</t>
  </si>
  <si>
    <t>Лист "Результаты опросов"</t>
  </si>
  <si>
    <t>Лист "Диаграмма"</t>
  </si>
  <si>
    <t>12.</t>
  </si>
  <si>
    <t>12.1.</t>
  </si>
  <si>
    <t>Лист "Рез 6-12 лет" генерируется автоматически в соответствии с данными, внесенными в листы, упомянутые в пунктах 2-6 Инструкции.</t>
  </si>
  <si>
    <t>Лист "Рез 13-17 лет" генерируется автоматически в соответствии с данными, внесенными в листы, упомянутые в пунктах 2-6 Инструкции.</t>
  </si>
  <si>
    <t>Лист "Рез Род" генерируется автоматически в соответствии с данными, внесенными в листы, упомянутые в пунктах 2-6 Инструкции.</t>
  </si>
  <si>
    <t>Лист "Результаты опросов" генерируется автоматически в соответствии с данными, внесенными в листы, упомянутые в пунктах 2-6 Инструкции.</t>
  </si>
  <si>
    <t>Лист "Индекс" генерируется автоматически в соответствии с данными, внесенными в листы, упомянутые в пунктах 2-6 Инструкции.</t>
  </si>
  <si>
    <t>Лист "Диаграмма" генерируется автоматически в соответствии с данными, внесенными в листы, упомянутые в пунктах 2-6 Инструкции.</t>
  </si>
  <si>
    <t>Есть ли недалеко от Вашего дома парк, сквер или набережная, куда Вы можете добраться пешком примерно за 15 минут?</t>
  </si>
  <si>
    <t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t>
  </si>
  <si>
    <t>Доля детей 6-12 лет и родителей, указавших на то, что рядом с домом есть место с оборудованной площадкой, где дети могут играть</t>
  </si>
  <si>
    <t>Степень удовлетворенности услугами здравоохранения у детей 13-17 лет и родителей</t>
  </si>
  <si>
    <t>К какой возрастной группе относятся Ваши дети/ребенок?</t>
  </si>
  <si>
    <t>Верно ли, что Ваш город комфортный для проживания детей?</t>
  </si>
  <si>
    <t>Отказ от ответа</t>
  </si>
  <si>
    <t>из них:</t>
  </si>
  <si>
    <t>мальчиков</t>
  </si>
  <si>
    <t>девочек</t>
  </si>
  <si>
    <t>юношей</t>
  </si>
  <si>
    <t>девушек</t>
  </si>
  <si>
    <t>8.2.</t>
  </si>
  <si>
    <t>Лист "Рез 6-12 лет" используется для внесения данных в Интернет сайт белорусских городов, дружественных детям.</t>
  </si>
  <si>
    <t>10.2.</t>
  </si>
  <si>
    <t>Лист "Результаты опросов" используется для составления доклада "Положение детей в городе".</t>
  </si>
  <si>
    <t>В ячейки столбца "Количество" вносятся данные, указанные в столбце "Описание данных", взятые из раздела статистического справочника, упомянутого в столбце "Источник информации".</t>
  </si>
  <si>
    <t>В строку "Город" вносится название города, который производит расчет Индекса.</t>
  </si>
  <si>
    <t>В строку "Данные за … год" вносится год, на который производится расчет Индекса.</t>
  </si>
  <si>
    <t>Есть ли недалеко от твоего дома спортивная площадка, бассейн или другое место, где ты можешь заниматься спортом?</t>
  </si>
  <si>
    <t>Есть ли недалеко от твоего дома парк, или сквер или набережная, куда ты с родителями можешь ходить пешком?</t>
  </si>
  <si>
    <t>Есть ли недалеко от твоего дома парк, сквер или набережная, куда ты с родителями можешь ходить пешком?</t>
  </si>
  <si>
    <t>Участие детей и подростков в общественной жизни и принятии решений</t>
  </si>
  <si>
    <t>Безопасность детей и подростков в городе</t>
  </si>
  <si>
    <t>Нормированное значение параметра</t>
  </si>
  <si>
    <t>Общая сумма расходов местных бюджетов (в миллионах рублей)</t>
  </si>
  <si>
    <t>Статистический справочник «Дети и молодежь Республики Беларусь», раздел 3.27. "Число умерших по основным классам причин смерти
и возрастным группам"</t>
  </si>
  <si>
    <t>Количество вторичного сырья, отходов товаров, собранных (заготовленных), закупленных и оставшихся на начало года</t>
  </si>
  <si>
    <t>Количество вторичного сырья, отходов товаров, поставленных в адрес   организаций и индивидуальных предпринимателей, эксплуатирующих объекты по обезвреживанию и (или) использованию отходов</t>
  </si>
  <si>
    <t>Количество детей и подростков в возрасте 6-17 лет, обучающихся в специализированных учебно-спортивных учреждениях и средних школах-училищах олимпийского резерва</t>
  </si>
  <si>
    <r>
      <t>K</t>
    </r>
    <r>
      <rPr>
        <b/>
        <sz val="6"/>
        <color theme="1"/>
        <rFont val="Calibri"/>
        <family val="2"/>
        <charset val="204"/>
        <scheme val="minor"/>
      </rPr>
      <t>РБ</t>
    </r>
    <r>
      <rPr>
        <b/>
        <sz val="12"/>
        <color theme="1"/>
        <rFont val="Calibri"/>
        <family val="2"/>
        <charset val="204"/>
        <scheme val="minor"/>
      </rPr>
      <t xml:space="preserve"> (если применимо)</t>
    </r>
  </si>
  <si>
    <t>Доля детей и подростков 13-17 лет и родителей, указавших на то, что они получали информацию о том, какие решения в отношении детей принимались в городе, в течение последних 12 месяцев</t>
  </si>
  <si>
    <t>Доля детей и подростков 13-17 лет и родителей, указавших на то, что их мнением по вопросам, связанным с детьми, интересовались представители органов власти в течение последних 12 месяцев</t>
  </si>
  <si>
    <t>Доля детей и подростков 13-17 лет, принимавших участие в планировании, реализации и оценке общественных мероприятий (включая собственные инициативы) в течение последних 12 месяцев</t>
  </si>
  <si>
    <t>Доля детей и подростков 13-17 лет, принимавших участие в выборах детского самоуправления на уровне учреждения образования, города или руководства детских и молодежных организаций в течение последних 12 месяцев</t>
  </si>
  <si>
    <t>Степень удовлетворенности детей и подростков 13-17 лет собственным участием в в общественной жизни и принятии решений, а также степень удовлетворенности родителей вовлечением их в  обсуждение вопросов, затрагивающих интересы детей</t>
  </si>
  <si>
    <t xml:space="preserve">Доля домов, оборудованных канализацией </t>
  </si>
  <si>
    <t>Доля отходов, образованных на территории города, прошедших переработку</t>
  </si>
  <si>
    <t>Доля детей и подростков 6-17 лет и родителей, указавших на то, что в городе есть площадки или учреждения, где дети могут заниматься физической культурой и спортом</t>
  </si>
  <si>
    <t>Доля детей и подростков 6-17 лет и родителей, указавших на то, что в районе возле дома (на расстоянии не более 15 минут ходьбы) есть места, где дети могут находиться в контакте с природой (скверы, парки, набережные)</t>
  </si>
  <si>
    <t>Степень удовлетворенности детей и подростков 13-17 лет и родителей экологической обстановкой в городе</t>
  </si>
  <si>
    <t>Уровень заболеваемости детей и подростков 0-17 лет в результате травм, отравлений и некоторых других последствий воздействия внешних причин</t>
  </si>
  <si>
    <t>Уровень смертности детей и подростков в возрасте 0-17 лет от внешних причин</t>
  </si>
  <si>
    <t>Доля детей и подростков в возрасте 0-17 лет, потерпевших от совершенных преступлений (исключая уклонение родителей от содержания детей)</t>
  </si>
  <si>
    <t>Доля детей и подростков 6-17 лет, указавших на то, что они не подвергались физическому наказанию и/или психологической агрессии со стороны лиц, осуществляющих уход за этими детьми, в течение последних 12 месяцев</t>
  </si>
  <si>
    <t>Доля детей и подростков 6-17 лет и родителей, указавших на то, что дети не подвергались физическому и/или психическому насилию вне дома в течение последних 12 месяцев</t>
  </si>
  <si>
    <t>Доля детей и подростоков 13-17 лет и родителей, указавших на то, что они чувствуют себя в безопасности, когда идут по городу в темное время суток</t>
  </si>
  <si>
    <t>Коэффициент смертности детей в возрасте до 5 лет (от 0 до 4 лет)</t>
  </si>
  <si>
    <t>Доля детей и подростков 6-17 лет, у которых по результатам профилактических медицинских осмотров обнаружены хронические заболевания, или они признаны инвалидами (учащихся с 3 и 4 группой здоровья)</t>
  </si>
  <si>
    <t>Коэффициент рождаемости среди девушек в возрасте от 15 до 19 лет</t>
  </si>
  <si>
    <t>Доля детей и подростков 13-17 лет, которые указали на возможность получения консультации медицинского работника по вопросам ВИЧ/СПИДа, нежелательной беременности и инфекций, передаваемых половым путем</t>
  </si>
  <si>
    <t>Доля детей и подростков 13-17 лет, не куривших табачные изделия в течение последнего месяца</t>
  </si>
  <si>
    <t>Доля детей и подростков 13-17 лет, не употреблявших алкогольные и слабоалкогольные напитки  в течение последних 6 месяцев</t>
  </si>
  <si>
    <t>Доля детей и подростков 13-17 лет, никогда не употреблявших наркотические вещества</t>
  </si>
  <si>
    <t>Доля родителей, у которых есть доступ к детским дошкольным учреждениям, которые удобно располагаются по отношению к дому или месту работы</t>
  </si>
  <si>
    <t>Доля детей и подростков с особенностями психофизического развития в возрасте 6-17 лет, обучающихся в учреждениях общего среднего образования</t>
  </si>
  <si>
    <t>Доля детей и подростков 6-17 лет, заявивших что знают свои права настолько, что могут рассказать о них взрослому</t>
  </si>
  <si>
    <t>Степень удовлетворенности детей и подростков 13-17 лет и родителей качеством образования в городе</t>
  </si>
  <si>
    <t>Доля детей и подростков в возрасте 6-17 лет, обучающихся в учреждениях дополнительного образования детей и молодежи, в специализированных учебно-спортивных учреждениях и средних школах-училищах олимпийского резерва, занятых в клубных учреждениях</t>
  </si>
  <si>
    <t>Доля детей и подростков в возрасте 6-17 лет, которые более недели в период летних каникул провели в школьном или загородном лагере, в туристском походе или отдыхали за пределами Беларуси</t>
  </si>
  <si>
    <t>Доля детей и подростков 6-17 лет, посетивших с родителями, родственниками или друзьями культурные мероприятия (спектакль, цирк, концерт, выставку) в течение последних 12 месяцев</t>
  </si>
  <si>
    <t>Доля детей и подростков в возрасте 14-17 лет, которые имеют возможность в случае необходимости устроиться на работу в свободное от учёбы время</t>
  </si>
  <si>
    <t>Степень удовлетворенности детей и подростков 13-17 лет и родителей системой организации досуга детей и молодежи в городе</t>
  </si>
  <si>
    <t>Доля детей и подростков 0-17 лет в городе, родители которых лишены родительских прав</t>
  </si>
  <si>
    <t>Доля детей и подростков в возрасте 14-17 лет, совершивших преступления</t>
  </si>
  <si>
    <t>Доля детей и подростков 6-17 лет, которые без ведома родителей имеют возможность обратиться к нужному специалисту или позвонить по телефону доверия, чтобы обсудить свои проблемы</t>
  </si>
  <si>
    <t>Степень удовлетворенности детей и подростков 13-17 лет и родителей системой организации помощи детям в трудной жизненной ситуации</t>
  </si>
  <si>
    <t>Нормированное значение параметра "Бюджет в интересах детей и подростков"</t>
  </si>
  <si>
    <t>Степень удовлетворенности детей и подростков 13-17 лет и родителей тем, как их вовлекают в формирование местного бюджета</t>
  </si>
  <si>
    <t>Расходы местных бюджетов на образование (в миллионах рублей)</t>
  </si>
  <si>
    <t>Расходы местных бюджетов на здравоохранение (в миллионах рублей)</t>
  </si>
  <si>
    <t>Расходы местных бюджетов на физическую культуру, спорт, культуру и СМИ (в миллионах рублей)</t>
  </si>
  <si>
    <t>Расходы местных бюджетов на социальную политику (в миллионах рублей)</t>
  </si>
  <si>
    <t>Общая сумма расходов местного городского бюджета (в миллионах рублей)</t>
  </si>
  <si>
    <t>Расходы местного городского бюджета на образование (в миллионах рублей)</t>
  </si>
  <si>
    <t>Расходы местного городского бюджета на здравоохранение (в миллионах рублей)</t>
  </si>
  <si>
    <t>Расходы местного городского бюджета на физическую культуру, спорт, культуру и СМИ (в миллионах рублей)</t>
  </si>
  <si>
    <t>Расходы местного городского бюджета на социальную политику (в миллионах рублей)</t>
  </si>
  <si>
    <t>Форма расчета индекса дружественности города детям и подросткам</t>
  </si>
  <si>
    <t>Инструкция по заполнению формы 
 расчета Индекса дружественности города детям и подросткам</t>
  </si>
  <si>
    <r>
      <t xml:space="preserve">Форма для расчета Индекса дружественности города детям и подросткам (далее Индекс) представляет собой книгу в программе EXCEL, состоящую из 7 листов, названия которых расположены снизу окна:
</t>
    </r>
    <r>
      <rPr>
        <sz val="12"/>
        <color rgb="FFC00000"/>
        <rFont val="Arial"/>
        <family val="2"/>
        <charset val="204"/>
      </rPr>
      <t>Инструкция</t>
    </r>
    <r>
      <rPr>
        <sz val="12"/>
        <color theme="1"/>
        <rFont val="Arial"/>
        <family val="2"/>
        <charset val="204"/>
      </rPr>
      <t xml:space="preserve"> - инструкция по заполнению формы Индекса.
</t>
    </r>
    <r>
      <rPr>
        <sz val="12"/>
        <color rgb="FFC00000"/>
        <rFont val="Arial"/>
        <family val="2"/>
        <charset val="204"/>
      </rPr>
      <t>Статистика РБ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Републике Беларусь.
</t>
    </r>
    <r>
      <rPr>
        <sz val="12"/>
        <color rgb="FFC00000"/>
        <rFont val="Arial"/>
        <family val="2"/>
        <charset val="204"/>
      </rPr>
      <t>Статистика Город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городу.
</t>
    </r>
    <r>
      <rPr>
        <sz val="12"/>
        <color rgb="FFC00000"/>
        <rFont val="Arial"/>
        <family val="2"/>
        <charset val="204"/>
      </rPr>
      <t>Опрос 6-12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в возрасте 6 - 12 лет.
</t>
    </r>
    <r>
      <rPr>
        <sz val="12"/>
        <color rgb="FFC00000"/>
        <rFont val="Arial"/>
        <family val="2"/>
        <charset val="204"/>
      </rPr>
      <t>Опрос 13-17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и подростков в возрасте 13-17 лет.
</t>
    </r>
    <r>
      <rPr>
        <sz val="12"/>
        <color rgb="FFC00000"/>
        <rFont val="Arial"/>
        <family val="2"/>
        <charset val="204"/>
      </rPr>
      <t>Опрос Родители</t>
    </r>
    <r>
      <rPr>
        <sz val="12"/>
        <color theme="1"/>
        <rFont val="Arial"/>
        <family val="2"/>
        <charset val="204"/>
      </rPr>
      <t xml:space="preserve"> - лист для ввода данных опроса родителей.
</t>
    </r>
    <r>
      <rPr>
        <sz val="12"/>
        <color rgb="FFC00000"/>
        <rFont val="Arial"/>
        <family val="2"/>
        <charset val="204"/>
      </rPr>
      <t>Рез 6-12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в возрасте 6-12 лет в абсолютных числах.
</t>
    </r>
    <r>
      <rPr>
        <sz val="12"/>
        <color rgb="FFC00000"/>
        <rFont val="Arial"/>
        <family val="2"/>
        <charset val="204"/>
      </rPr>
      <t>Рез 13-17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и подростков в возрасте 13-17 лет в абсолютных числах.
</t>
    </r>
    <r>
      <rPr>
        <sz val="12"/>
        <color rgb="FFC00000"/>
        <rFont val="Arial"/>
        <family val="2"/>
        <charset val="204"/>
      </rPr>
      <t>Рез Род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родителей детей и подростков в возрасте 0-17 лет в абсолютных числах.
</t>
    </r>
    <r>
      <rPr>
        <sz val="12"/>
        <color rgb="FFC00000"/>
        <rFont val="Arial"/>
        <family val="2"/>
        <charset val="204"/>
      </rPr>
      <t>Результаты опросов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опросов детей и подростков в возрасте 6-12 лет, 13-17 лет и родителей детей и подростков в возрасте 0-17 лет в процентах
</t>
    </r>
    <r>
      <rPr>
        <sz val="12"/>
        <color rgb="FFC00000"/>
        <rFont val="Arial"/>
        <family val="2"/>
        <charset val="204"/>
      </rPr>
      <t>Индекс</t>
    </r>
    <r>
      <rPr>
        <sz val="12"/>
        <color theme="1"/>
        <rFont val="Arial"/>
        <family val="2"/>
        <charset val="204"/>
      </rPr>
      <t xml:space="preserve"> - лист для расчета Индекса.
</t>
    </r>
    <r>
      <rPr>
        <sz val="12"/>
        <color rgb="FFC00000"/>
        <rFont val="Arial"/>
        <family val="2"/>
        <charset val="204"/>
      </rPr>
      <t>Диаграмма</t>
    </r>
    <r>
      <rPr>
        <sz val="12"/>
        <color theme="1"/>
        <rFont val="Arial"/>
        <family val="2"/>
        <charset val="204"/>
      </rPr>
      <t xml:space="preserve"> - лист для изображения диаграммы.</t>
    </r>
  </si>
  <si>
    <t>Для расчета объективных индикаторов по городу используются данные, зафиксированные в формах ведомственной и статистической отчетности, предоставляемые подразделениями горисполкома:
- отдел/управление статистики;
- комитет/управление/отдел образования;
- комитет/управление/отдел здравоохранения;
- комитет/управление/отдел культуры;
- комитет/управление/отдел внутренних дел;
- комитет/управление/отдел жилищно-коммунального хозяйства;
- комитет/управление/отдел по финансам.</t>
  </si>
  <si>
    <t>В ячейки столбца "Источник данных" вносится наименование, номер и дата первичного документа (ответа на запрос), в котором содержатся данные, указанные в соответствующей строке столбца "Описание данных".</t>
  </si>
  <si>
    <t>В ячейки столбца "Количество" вносятся данные, указанные в столбце "Описание данных", взятые из первичного документа (ответа на запрос), упомянутого в столбце "Источник информации".</t>
  </si>
  <si>
    <t>Для заполнения листа «Статистика РБ» используются данные трех статистическихого справочникаов "Дети и молодежь Республики Беларусь", регулярно публикуемогоых на Интернет-сайте Национального статистического комитета Республики Беларусь, а также бюллетеней об исполнении местных бюджетов, которые можно найти на сайте Министерства финансов по ссылке: http://www.minfin.gov.by/ru/budgetary_policy/bulletin/.</t>
  </si>
  <si>
    <t>Видел ли ты в своей семье, чтобы кого-нибудь при тебе били, оскорбляли, унижали?</t>
  </si>
  <si>
    <t>Видел ли ты вне дома, чтобы кого-нибудь из детей при тебе били, обзывали, унижали?</t>
  </si>
  <si>
    <t>Можешь ли ты взрослому рассказать о своих правах как ребенка?</t>
  </si>
  <si>
    <t>Посещал ли ты с родителями, сестрой, братом, бабушкой или дедушкой или родственниками за последний год  какое-либо культурное мероприятие (кино, спектакль, цирк, концерт, выставку)?</t>
  </si>
  <si>
    <t>Был ли ты в период летних каникул более недели в школьном или загородном лагере, в туристском походе или выезжал на отдых?</t>
  </si>
  <si>
    <t>Если у тебя случится какая-то беда и тебе понадобится помощь, сможешь ли ты поговорить об этом  с учителем?</t>
  </si>
  <si>
    <t>Если у тебя случится какая-то беда и тебе понадобится помощь, сможешь ли ты поговорить об этом с учителем?</t>
  </si>
  <si>
    <t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t>
  </si>
  <si>
    <t>Принимали ли Вы в течение последних 12 месяцев участие в обсуждении со взрослыми каких-либо вопросов, затрагивающих интересы детей и подростков?</t>
  </si>
  <si>
    <t>Участвовали ли Вы в подготовке и проведении общественных мероприятий в течение последних 12 месяцев?</t>
  </si>
  <si>
    <t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t>
  </si>
  <si>
    <t>Верно ли, что в Вашем городе благополучная экологическая ситуация?</t>
  </si>
  <si>
    <t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t>
  </si>
  <si>
    <t>Верно ли, что Вы не боитесь ходить по городу без родителей в темное время суток?</t>
  </si>
  <si>
    <t>Исполнилось ли Вам 14 лет?</t>
  </si>
  <si>
    <t>Если да, то есть ли у Вас возможность в случае необходимости устроиться на работу в свободное от учёбы время?</t>
  </si>
  <si>
    <t>Верно ли, что Вы удовлетворены тем, как власти города вовлекают Вас в обсуждение при планировании городского бюджета?</t>
  </si>
  <si>
    <t>Параметр № 8 "Бюджет в интересах детей и подростков"</t>
  </si>
  <si>
    <t>Результаты опроса среди детей и подростков в возрасте 13-17 лет</t>
  </si>
  <si>
    <t>имеют детей 0-6 лет</t>
  </si>
  <si>
    <t>имеют детей 7-12 лет</t>
  </si>
  <si>
    <t xml:space="preserve">имеют детей 13-17 лет </t>
  </si>
  <si>
    <t>Результаты опроса среди родителей детей и подростков в возрасте 0-17 лет</t>
  </si>
  <si>
    <t>Есть ли недалеко от Вашего дома место, где Ваш ребенок может заниматься спортом?</t>
  </si>
  <si>
    <t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t>
  </si>
  <si>
    <t>Верно ли, что Вы удовлетворены тем, как власти города вовлекают Вас в обсуждение вопросов, затрагивающих интересы детей и подростков?</t>
  </si>
  <si>
    <t>Сталкивались ли Вы в течение последних 12 месяцев с ситуацией вне дома, когда кого-либо из детей били, оскорбляли, унижали, несправедливо обвиняли?</t>
  </si>
  <si>
    <t>Верно ли, что Вы не боитесь ходить по городу в темное время суток?</t>
  </si>
  <si>
    <t>Доля средств местного бюджета, выделенных на финансирование социальной сферы</t>
  </si>
  <si>
    <t>Норматив бюджетной  обеспеченности расходов на обучение одного учащегося в учреждениях общего среднего образования</t>
  </si>
  <si>
    <t>Степень исполнения норматива обеспеченности расходов на одного учащегося в учреждениях общего среднего образования</t>
  </si>
  <si>
    <t>Расчет базовых значений для плана</t>
  </si>
  <si>
    <t>Единица измерения</t>
  </si>
  <si>
    <t>Базовое значение для плана ГДДП</t>
  </si>
  <si>
    <t>Процент</t>
  </si>
  <si>
    <t>Коэффициент на 100 000</t>
  </si>
  <si>
    <t>Промилле</t>
  </si>
  <si>
    <t>Рублей</t>
  </si>
  <si>
    <t>Финансирование в интересах детей и подростков</t>
  </si>
  <si>
    <t>Нормированное значение параметра "Безопасность детей и подростков  в городе"</t>
  </si>
  <si>
    <t>Нормированное значение параметра "Участие детей и подростков в общественной жизни и принятии решений"</t>
  </si>
  <si>
    <t>Количество квартир в городе</t>
  </si>
  <si>
    <t xml:space="preserve"> Число родившихся  за год на 1000 женщин возраста моложе 20 лет</t>
  </si>
  <si>
    <t xml:space="preserve">https://www.minfin.gov.by/upload/bp/budjet/budjet2023.pdf
</t>
  </si>
  <si>
    <t>https://dataportal.belstat.gov.by/osids/indicator-info/10104000033</t>
  </si>
  <si>
    <t xml:space="preserve">http://dataportal.belstat.gov.by/osids/indicator-info/10108000011?thematic_section_code=40 </t>
  </si>
  <si>
    <t>Постановление Совета Министров Республики Беларусь 29.12.2018 № 975</t>
  </si>
  <si>
    <t>http://dataportal.belstat.gov.by/osids/indicator-info/10108000018</t>
  </si>
  <si>
    <t xml:space="preserve">http://dataportal.belstat.gov.by/osids/indicator-info/10108000008
</t>
  </si>
  <si>
    <t>https://www.minfin.gov.by/upload/bp/budjet/budjet2023.pdf</t>
  </si>
  <si>
    <t>Количество квартир в городе, оборудованных канализацией</t>
  </si>
  <si>
    <t>Индекс дружественности города  детям и подросткам</t>
  </si>
  <si>
    <t>http://dataportal.belstat.gov.by/osids/indicator-info/10101200022</t>
  </si>
  <si>
    <t xml:space="preserve">https://dataportal.belstat.gov.by/osids/indicator-info/10101200018?thematic_section_code=34  
</t>
  </si>
  <si>
    <t>Численность детей в возрасте 0-4 лет в Республике Беларусь</t>
  </si>
  <si>
    <t>Число зарегистрированных в Республике Беларусь случаев заболеваний у детей с впервые в жизни установленным диагнозом, полученных в результате травм, отравлений и некоторых других последствий воздействия внешних причин</t>
  </si>
  <si>
    <t>Число умерших детей в возрасте от 0 до 17 лет в результате травм, отравлений и некоторых других последствий воздействия внешних причин</t>
  </si>
  <si>
    <t>Численность несовершеннолетних, потерпевших от совершенных преступлений в Республике Беларусь, исключая уклонение родителей от содержания своих детей</t>
  </si>
  <si>
    <t>Коэффициент рождаемости  за год на 1000 женщин возраста моложе 20 лет</t>
  </si>
  <si>
    <t xml:space="preserve">Численность детей  в возрасте от 0 до 17 лет, родители которых лишены родительских прав </t>
  </si>
  <si>
    <t>Численность несовершеннолетних, совершивших преступления в Республике Беларусь</t>
  </si>
  <si>
    <t>Численность детей в возрасте 0-17 лет</t>
  </si>
  <si>
    <t>Численность детей в возрасте 0-4 лет</t>
  </si>
  <si>
    <t>Численность детей в возрасте 0-17 лет в Республике Беларусь</t>
  </si>
  <si>
    <t>Численность детей  в возрасте 14-17 лет в Республике Беларусь</t>
  </si>
  <si>
    <t>Численность детей в возрасте 6-17 лет</t>
  </si>
  <si>
    <t>Численность детей в возрасте 6-17 лет с особенностями психофизического развития</t>
  </si>
  <si>
    <t>Численность детей-сирот и детей, оставшихся без попечения родителей</t>
  </si>
  <si>
    <t>Численность детей в возрасте 14-17 лет</t>
  </si>
  <si>
    <t>Число зарегистрированных случаев заболеваний у детей с впервые в жизни установленным диагнозом, полученных в результате травм, отравлений и некоторых других последствий воздействия внешних причин</t>
  </si>
  <si>
    <t>Число умерших детей в возрасте до 5 лет</t>
  </si>
  <si>
    <t>Количество несовершеннолетних, потерпевших от совершенных преступлений, исключая уклонение родителей от содержания детей</t>
  </si>
  <si>
    <r>
      <t xml:space="preserve">Фактическая обеспеченность расходов на одного учащегося в учреждениях общего среднего образования 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за год</t>
    </r>
  </si>
  <si>
    <t>Численность детей в возрасте 6-17 лет с особенностями психофизического развития, обучающихся на дому, в центрах коррекционного развития и обучения, специальных школах-интернатах, реализующих образовательные программы общего среднего образования</t>
  </si>
  <si>
    <t>Численность детей в возрасте 6-17 лет, обучающихся в учреждениях дополнительного образования детей и молодежи</t>
  </si>
  <si>
    <t>Численность детей в возрасте 6-17 лет, занятых в клубных учреждениях независимо от форм собственности и ведомственной подотчетности (студиях, любительских коллективах художественного творчества (вокально-хоровых, хореографических, театральных и музыкально-инструментальных))</t>
  </si>
  <si>
    <t>Численность детей в возрасте от 0 до 17 лет, родители которых лишены родительских прав</t>
  </si>
  <si>
    <r>
      <t>Численность детей-сирот и детей</t>
    </r>
    <r>
      <rPr>
        <sz val="12"/>
        <color theme="1"/>
        <rFont val="Calibri"/>
        <family val="2"/>
        <charset val="204"/>
        <scheme val="minor"/>
      </rPr>
      <t>, оставшихся без попечения родителей, находящихся на воспитании в семьях</t>
    </r>
  </si>
  <si>
    <t>Численность несовершеннолетних, совершивших преступления</t>
  </si>
  <si>
    <t xml:space="preserve">Доля квартир, оборудованных канализацией </t>
  </si>
  <si>
    <t xml:space="preserve">Коэффициент смертности детей в возрасте до 5 лет </t>
  </si>
  <si>
    <t>Коэффициент рождаемости среди женщин в возрасте моложе 20 лет</t>
  </si>
  <si>
    <r>
      <t>Доля детей и подростков 0-17 лет</t>
    </r>
    <r>
      <rPr>
        <sz val="12"/>
        <rFont val="Calibri"/>
        <family val="2"/>
        <charset val="204"/>
        <scheme val="minor"/>
      </rPr>
      <t>, родители которых лишены родительских прав</t>
    </r>
  </si>
  <si>
    <t xml:space="preserve">4.3. </t>
  </si>
  <si>
    <r>
      <t xml:space="preserve">год </t>
    </r>
    <r>
      <rPr>
        <i/>
        <sz val="11"/>
        <color theme="1"/>
        <rFont val="Calibri"/>
        <family val="2"/>
        <charset val="204"/>
        <scheme val="minor"/>
      </rPr>
      <t xml:space="preserve">(календарный год, предшествующий году подготовки доклада "Положение детей в городе", например, при подготовке доклада в 2024 году, статистические данные необходимо собрать за 2023 календарный год) </t>
    </r>
  </si>
  <si>
    <r>
      <t>Число детей в возрасте</t>
    </r>
    <r>
      <rPr>
        <sz val="12"/>
        <rFont val="Calibri"/>
        <family val="2"/>
        <charset val="204"/>
        <scheme val="minor"/>
      </rPr>
      <t xml:space="preserve"> 6-17 лет</t>
    </r>
    <r>
      <rPr>
        <sz val="12"/>
        <color theme="1"/>
        <rFont val="Calibri"/>
        <family val="2"/>
        <charset val="204"/>
        <scheme val="minor"/>
      </rPr>
      <t xml:space="preserve"> с хроническими заболеваниями, состоящих под медицинским наблюдением  </t>
    </r>
  </si>
  <si>
    <t xml:space="preserve">Доля детей и подростков в возрасте 6-17 лет с хроническими заболеваниями, состоящих под медицинским наблюдением  </t>
  </si>
  <si>
    <t xml:space="preserve">Информационно-аналитическая система распространения официальной статистической информации Национального статистического комитета Республики Беларусь https://dataportal.belstat.gov.by/osids/home-page         https://www.belstat.gov.by/upload/iblock/66e/7l0tc5n78wkj4ulk6er8jxshk1m1k740.pdf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</si>
</sst>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4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wrapText="1"/>
    </xf>
    <xf numFmtId="0" fontId="7" fillId="4" borderId="22" xfId="0" applyFont="1" applyFill="1" applyBorder="1" applyAlignment="1">
      <alignment wrapText="1"/>
    </xf>
    <xf numFmtId="0" fontId="0" fillId="4" borderId="19" xfId="0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2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4" fillId="0" borderId="0" xfId="0" applyFont="1"/>
    <xf numFmtId="0" fontId="7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3" fillId="4" borderId="19" xfId="0" applyFont="1" applyFill="1" applyBorder="1" applyProtection="1">
      <protection hidden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Protection="1">
      <protection hidden="1"/>
    </xf>
    <xf numFmtId="164" fontId="4" fillId="3" borderId="1" xfId="0" applyNumberFormat="1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165" fontId="2" fillId="2" borderId="4" xfId="0" applyNumberFormat="1" applyFont="1" applyFill="1" applyBorder="1" applyProtection="1">
      <protection hidden="1"/>
    </xf>
    <xf numFmtId="164" fontId="2" fillId="2" borderId="4" xfId="0" applyNumberFormat="1" applyFont="1" applyFill="1" applyBorder="1" applyProtection="1">
      <protection hidden="1"/>
    </xf>
    <xf numFmtId="164" fontId="4" fillId="3" borderId="19" xfId="0" applyNumberFormat="1" applyFont="1" applyFill="1" applyBorder="1" applyProtection="1">
      <protection hidden="1"/>
    </xf>
    <xf numFmtId="0" fontId="4" fillId="3" borderId="19" xfId="0" applyFont="1" applyFill="1" applyBorder="1" applyProtection="1">
      <protection hidden="1"/>
    </xf>
    <xf numFmtId="164" fontId="4" fillId="3" borderId="22" xfId="0" applyNumberFormat="1" applyFont="1" applyFill="1" applyBorder="1" applyProtection="1">
      <protection hidden="1"/>
    </xf>
    <xf numFmtId="0" fontId="4" fillId="3" borderId="22" xfId="0" applyFont="1" applyFill="1" applyBorder="1" applyProtection="1">
      <protection hidden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 shrinkToFit="1"/>
    </xf>
    <xf numFmtId="0" fontId="0" fillId="4" borderId="5" xfId="0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5" fillId="8" borderId="4" xfId="0" applyNumberFormat="1" applyFont="1" applyFill="1" applyBorder="1" applyProtection="1">
      <protection hidden="1"/>
    </xf>
    <xf numFmtId="164" fontId="15" fillId="8" borderId="4" xfId="0" applyNumberFormat="1" applyFont="1" applyFill="1" applyBorder="1" applyProtection="1">
      <protection hidden="1"/>
    </xf>
    <xf numFmtId="0" fontId="0" fillId="4" borderId="5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 shrinkToFit="1"/>
    </xf>
    <xf numFmtId="164" fontId="4" fillId="3" borderId="16" xfId="0" applyNumberFormat="1" applyFont="1" applyFill="1" applyBorder="1" applyProtection="1">
      <protection hidden="1"/>
    </xf>
    <xf numFmtId="0" fontId="4" fillId="3" borderId="16" xfId="0" applyFont="1" applyFill="1" applyBorder="1" applyProtection="1">
      <protection hidden="1"/>
    </xf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justify" wrapText="1"/>
    </xf>
    <xf numFmtId="0" fontId="18" fillId="9" borderId="1" xfId="0" applyFont="1" applyFill="1" applyBorder="1"/>
    <xf numFmtId="0" fontId="0" fillId="0" borderId="1" xfId="0" applyBorder="1"/>
    <xf numFmtId="0" fontId="0" fillId="9" borderId="1" xfId="0" applyFill="1" applyBorder="1"/>
    <xf numFmtId="0" fontId="17" fillId="0" borderId="19" xfId="0" applyFont="1" applyBorder="1"/>
    <xf numFmtId="0" fontId="18" fillId="0" borderId="22" xfId="0" applyFont="1" applyBorder="1"/>
    <xf numFmtId="0" fontId="18" fillId="0" borderId="22" xfId="0" applyFont="1" applyBorder="1" applyAlignment="1">
      <alignment horizontal="justify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/>
    <xf numFmtId="0" fontId="18" fillId="0" borderId="21" xfId="0" applyFont="1" applyBorder="1"/>
    <xf numFmtId="0" fontId="18" fillId="9" borderId="22" xfId="0" applyFont="1" applyFill="1" applyBorder="1"/>
    <xf numFmtId="0" fontId="18" fillId="3" borderId="24" xfId="0" applyFont="1" applyFill="1" applyBorder="1"/>
    <xf numFmtId="0" fontId="18" fillId="3" borderId="21" xfId="0" applyFont="1" applyFill="1" applyBorder="1"/>
    <xf numFmtId="0" fontId="0" fillId="9" borderId="22" xfId="0" applyFill="1" applyBorder="1"/>
    <xf numFmtId="0" fontId="0" fillId="0" borderId="22" xfId="0" applyBorder="1"/>
    <xf numFmtId="0" fontId="18" fillId="0" borderId="27" xfId="0" applyFont="1" applyBorder="1"/>
    <xf numFmtId="0" fontId="18" fillId="0" borderId="16" xfId="0" applyFont="1" applyBorder="1" applyAlignment="1">
      <alignment horizontal="justify" wrapText="1"/>
    </xf>
    <xf numFmtId="0" fontId="18" fillId="0" borderId="16" xfId="0" applyFont="1" applyBorder="1"/>
    <xf numFmtId="0" fontId="18" fillId="9" borderId="16" xfId="0" applyFont="1" applyFill="1" applyBorder="1"/>
    <xf numFmtId="0" fontId="18" fillId="3" borderId="27" xfId="0" applyFont="1" applyFill="1" applyBorder="1"/>
    <xf numFmtId="0" fontId="0" fillId="0" borderId="16" xfId="0" applyBorder="1"/>
    <xf numFmtId="0" fontId="0" fillId="9" borderId="16" xfId="0" applyFill="1" applyBorder="1"/>
    <xf numFmtId="0" fontId="18" fillId="0" borderId="17" xfId="0" applyFont="1" applyBorder="1" applyAlignment="1"/>
    <xf numFmtId="0" fontId="18" fillId="0" borderId="31" xfId="0" applyFont="1" applyBorder="1" applyAlignment="1"/>
    <xf numFmtId="166" fontId="18" fillId="0" borderId="0" xfId="0" applyNumberFormat="1" applyFont="1"/>
    <xf numFmtId="0" fontId="19" fillId="4" borderId="19" xfId="0" applyFont="1" applyFill="1" applyBorder="1" applyProtection="1">
      <protection hidden="1"/>
    </xf>
    <xf numFmtId="0" fontId="18" fillId="0" borderId="41" xfId="0" applyFont="1" applyBorder="1"/>
    <xf numFmtId="0" fontId="0" fillId="0" borderId="42" xfId="0" applyFill="1" applyBorder="1"/>
    <xf numFmtId="0" fontId="18" fillId="0" borderId="1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1" xfId="0" applyFill="1" applyBorder="1"/>
    <xf numFmtId="0" fontId="18" fillId="0" borderId="19" xfId="0" applyFont="1" applyBorder="1" applyAlignment="1">
      <alignment horizontal="justify" wrapText="1"/>
    </xf>
    <xf numFmtId="0" fontId="0" fillId="9" borderId="19" xfId="0" applyFill="1" applyBorder="1"/>
    <xf numFmtId="0" fontId="0" fillId="0" borderId="19" xfId="0" applyFill="1" applyBorder="1"/>
    <xf numFmtId="0" fontId="18" fillId="0" borderId="18" xfId="0" applyFont="1" applyBorder="1"/>
    <xf numFmtId="0" fontId="18" fillId="0" borderId="19" xfId="0" applyFont="1" applyBorder="1"/>
    <xf numFmtId="0" fontId="18" fillId="9" borderId="19" xfId="0" applyFont="1" applyFill="1" applyBorder="1"/>
    <xf numFmtId="1" fontId="0" fillId="0" borderId="0" xfId="0" applyNumberFormat="1" applyFont="1"/>
    <xf numFmtId="0" fontId="17" fillId="0" borderId="20" xfId="0" applyFont="1" applyBorder="1"/>
    <xf numFmtId="0" fontId="18" fillId="0" borderId="23" xfId="0" applyFont="1" applyBorder="1" applyAlignment="1">
      <alignment horizontal="justify" wrapText="1"/>
    </xf>
    <xf numFmtId="0" fontId="18" fillId="3" borderId="18" xfId="0" applyFont="1" applyFill="1" applyBorder="1"/>
    <xf numFmtId="0" fontId="10" fillId="0" borderId="0" xfId="0" applyFont="1" applyAlignment="1">
      <alignment horizontal="left" vertical="top" wrapText="1"/>
    </xf>
    <xf numFmtId="0" fontId="18" fillId="0" borderId="17" xfId="0" applyFont="1" applyBorder="1"/>
    <xf numFmtId="0" fontId="8" fillId="4" borderId="22" xfId="0" applyFont="1" applyFill="1" applyBorder="1" applyAlignment="1">
      <alignment wrapText="1"/>
    </xf>
    <xf numFmtId="0" fontId="3" fillId="4" borderId="1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4" borderId="3" xfId="0" applyFont="1" applyFill="1" applyBorder="1" applyProtection="1">
      <protection hidden="1"/>
    </xf>
    <xf numFmtId="0" fontId="20" fillId="0" borderId="42" xfId="0" applyFont="1" applyBorder="1" applyAlignment="1">
      <alignment horizontal="justify" wrapText="1"/>
    </xf>
    <xf numFmtId="164" fontId="21" fillId="3" borderId="19" xfId="0" applyNumberFormat="1" applyFont="1" applyFill="1" applyBorder="1" applyProtection="1">
      <protection hidden="1"/>
    </xf>
    <xf numFmtId="0" fontId="21" fillId="3" borderId="19" xfId="0" applyFont="1" applyFill="1" applyBorder="1" applyProtection="1">
      <protection hidden="1"/>
    </xf>
    <xf numFmtId="164" fontId="21" fillId="3" borderId="8" xfId="0" applyNumberFormat="1" applyFont="1" applyFill="1" applyBorder="1" applyProtection="1">
      <protection hidden="1"/>
    </xf>
    <xf numFmtId="0" fontId="21" fillId="3" borderId="1" xfId="0" applyFont="1" applyFill="1" applyBorder="1" applyProtection="1">
      <protection hidden="1"/>
    </xf>
    <xf numFmtId="0" fontId="21" fillId="3" borderId="8" xfId="0" applyFont="1" applyFill="1" applyBorder="1" applyProtection="1">
      <protection hidden="1"/>
    </xf>
    <xf numFmtId="164" fontId="21" fillId="3" borderId="22" xfId="0" applyNumberFormat="1" applyFont="1" applyFill="1" applyBorder="1" applyProtection="1">
      <protection hidden="1"/>
    </xf>
    <xf numFmtId="0" fontId="21" fillId="3" borderId="22" xfId="0" applyFont="1" applyFill="1" applyBorder="1" applyProtection="1">
      <protection hidden="1"/>
    </xf>
    <xf numFmtId="164" fontId="22" fillId="2" borderId="4" xfId="0" applyNumberFormat="1" applyFont="1" applyFill="1" applyBorder="1" applyProtection="1">
      <protection hidden="1"/>
    </xf>
    <xf numFmtId="164" fontId="22" fillId="2" borderId="37" xfId="0" applyNumberFormat="1" applyFont="1" applyFill="1" applyBorder="1" applyProtection="1">
      <protection hidden="1"/>
    </xf>
    <xf numFmtId="164" fontId="22" fillId="2" borderId="34" xfId="0" applyNumberFormat="1" applyFont="1" applyFill="1" applyBorder="1" applyProtection="1">
      <protection hidden="1"/>
    </xf>
    <xf numFmtId="3" fontId="5" fillId="0" borderId="7" xfId="0" applyNumberFormat="1" applyFont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0" fontId="5" fillId="0" borderId="1" xfId="0" applyFont="1" applyBorder="1"/>
    <xf numFmtId="0" fontId="5" fillId="9" borderId="1" xfId="0" applyFont="1" applyFill="1" applyBorder="1"/>
    <xf numFmtId="0" fontId="5" fillId="0" borderId="25" xfId="0" applyFont="1" applyBorder="1"/>
    <xf numFmtId="0" fontId="5" fillId="9" borderId="22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19" xfId="0" applyFont="1" applyBorder="1"/>
    <xf numFmtId="0" fontId="5" fillId="9" borderId="19" xfId="0" applyFont="1" applyFill="1" applyBorder="1"/>
    <xf numFmtId="0" fontId="5" fillId="0" borderId="20" xfId="0" applyFont="1" applyBorder="1"/>
    <xf numFmtId="0" fontId="5" fillId="0" borderId="42" xfId="0" applyFont="1" applyFill="1" applyBorder="1"/>
    <xf numFmtId="0" fontId="5" fillId="9" borderId="16" xfId="0" applyFont="1" applyFill="1" applyBorder="1"/>
    <xf numFmtId="0" fontId="5" fillId="0" borderId="43" xfId="0" applyFont="1" applyBorder="1"/>
    <xf numFmtId="0" fontId="5" fillId="0" borderId="19" xfId="0" applyFont="1" applyFill="1" applyBorder="1"/>
    <xf numFmtId="0" fontId="5" fillId="0" borderId="1" xfId="0" applyFont="1" applyFill="1" applyBorder="1"/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3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0" borderId="38" xfId="0" applyFont="1" applyBorder="1"/>
    <xf numFmtId="166" fontId="5" fillId="0" borderId="16" xfId="0" applyNumberFormat="1" applyFont="1" applyBorder="1"/>
    <xf numFmtId="166" fontId="5" fillId="9" borderId="16" xfId="0" applyNumberFormat="1" applyFont="1" applyFill="1" applyBorder="1"/>
    <xf numFmtId="166" fontId="5" fillId="9" borderId="38" xfId="0" applyNumberFormat="1" applyFont="1" applyFill="1" applyBorder="1"/>
    <xf numFmtId="166" fontId="5" fillId="0" borderId="1" xfId="0" applyNumberFormat="1" applyFont="1" applyBorder="1"/>
    <xf numFmtId="166" fontId="5" fillId="9" borderId="1" xfId="0" applyNumberFormat="1" applyFont="1" applyFill="1" applyBorder="1"/>
    <xf numFmtId="166" fontId="5" fillId="9" borderId="25" xfId="0" applyNumberFormat="1" applyFont="1" applyFill="1" applyBorder="1"/>
    <xf numFmtId="166" fontId="5" fillId="9" borderId="22" xfId="0" applyNumberFormat="1" applyFont="1" applyFill="1" applyBorder="1"/>
    <xf numFmtId="166" fontId="5" fillId="0" borderId="22" xfId="0" applyNumberFormat="1" applyFont="1" applyBorder="1"/>
    <xf numFmtId="166" fontId="5" fillId="0" borderId="23" xfId="0" applyNumberFormat="1" applyFont="1" applyBorder="1"/>
    <xf numFmtId="166" fontId="5" fillId="0" borderId="38" xfId="0" applyNumberFormat="1" applyFont="1" applyBorder="1"/>
    <xf numFmtId="0" fontId="5" fillId="0" borderId="42" xfId="0" applyFont="1" applyBorder="1"/>
    <xf numFmtId="166" fontId="5" fillId="9" borderId="42" xfId="0" applyNumberFormat="1" applyFont="1" applyFill="1" applyBorder="1"/>
    <xf numFmtId="166" fontId="5" fillId="0" borderId="19" xfId="0" applyNumberFormat="1" applyFont="1" applyBorder="1"/>
    <xf numFmtId="0" fontId="5" fillId="9" borderId="20" xfId="0" applyFont="1" applyFill="1" applyBorder="1"/>
    <xf numFmtId="0" fontId="5" fillId="9" borderId="25" xfId="0" applyFont="1" applyFill="1" applyBorder="1"/>
    <xf numFmtId="166" fontId="5" fillId="9" borderId="19" xfId="0" applyNumberFormat="1" applyFont="1" applyFill="1" applyBorder="1"/>
    <xf numFmtId="166" fontId="5" fillId="9" borderId="20" xfId="0" applyNumberFormat="1" applyFont="1" applyFill="1" applyBorder="1"/>
    <xf numFmtId="0" fontId="2" fillId="0" borderId="0" xfId="0" applyFont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5" fillId="3" borderId="20" xfId="0" applyNumberFormat="1" applyFont="1" applyFill="1" applyBorder="1" applyProtection="1">
      <protection hidden="1"/>
    </xf>
    <xf numFmtId="165" fontId="5" fillId="3" borderId="25" xfId="0" applyNumberFormat="1" applyFont="1" applyFill="1" applyBorder="1" applyProtection="1">
      <protection hidden="1"/>
    </xf>
    <xf numFmtId="165" fontId="5" fillId="3" borderId="23" xfId="0" applyNumberFormat="1" applyFont="1" applyFill="1" applyBorder="1" applyProtection="1">
      <protection hidden="1"/>
    </xf>
    <xf numFmtId="164" fontId="5" fillId="3" borderId="20" xfId="0" applyNumberFormat="1" applyFont="1" applyFill="1" applyBorder="1" applyProtection="1">
      <protection hidden="1"/>
    </xf>
    <xf numFmtId="164" fontId="5" fillId="3" borderId="25" xfId="0" applyNumberFormat="1" applyFont="1" applyFill="1" applyBorder="1" applyProtection="1">
      <protection hidden="1"/>
    </xf>
    <xf numFmtId="164" fontId="5" fillId="3" borderId="23" xfId="0" applyNumberFormat="1" applyFont="1" applyFill="1" applyBorder="1" applyProtection="1">
      <protection hidden="1"/>
    </xf>
    <xf numFmtId="164" fontId="5" fillId="3" borderId="38" xfId="0" applyNumberFormat="1" applyFont="1" applyFill="1" applyBorder="1" applyProtection="1">
      <protection hidden="1"/>
    </xf>
    <xf numFmtId="164" fontId="23" fillId="3" borderId="40" xfId="0" applyNumberFormat="1" applyFont="1" applyFill="1" applyBorder="1" applyProtection="1">
      <protection hidden="1"/>
    </xf>
    <xf numFmtId="164" fontId="23" fillId="3" borderId="20" xfId="0" applyNumberFormat="1" applyFont="1" applyFill="1" applyBorder="1" applyProtection="1">
      <protection hidden="1"/>
    </xf>
    <xf numFmtId="164" fontId="23" fillId="3" borderId="23" xfId="0" applyNumberFormat="1" applyFont="1" applyFill="1" applyBorder="1" applyProtection="1">
      <protection hidden="1"/>
    </xf>
    <xf numFmtId="164" fontId="23" fillId="3" borderId="25" xfId="0" applyNumberFormat="1" applyFont="1" applyFill="1" applyBorder="1" applyProtection="1">
      <protection hidden="1"/>
    </xf>
    <xf numFmtId="0" fontId="17" fillId="0" borderId="50" xfId="0" applyFont="1" applyBorder="1" applyAlignment="1">
      <alignment horizontal="center"/>
    </xf>
    <xf numFmtId="0" fontId="18" fillId="0" borderId="52" xfId="0" applyFont="1" applyBorder="1" applyAlignment="1">
      <alignment horizontal="justify" wrapText="1"/>
    </xf>
    <xf numFmtId="0" fontId="5" fillId="9" borderId="5" xfId="0" applyFont="1" applyFill="1" applyBorder="1"/>
    <xf numFmtId="0" fontId="5" fillId="0" borderId="52" xfId="0" applyFont="1" applyBorder="1"/>
    <xf numFmtId="0" fontId="5" fillId="9" borderId="50" xfId="0" applyFont="1" applyFill="1" applyBorder="1"/>
    <xf numFmtId="0" fontId="5" fillId="9" borderId="10" xfId="0" applyFont="1" applyFill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6" xfId="0" applyFont="1" applyBorder="1" applyProtection="1">
      <protection locked="0"/>
    </xf>
    <xf numFmtId="0" fontId="5" fillId="9" borderId="11" xfId="0" applyFont="1" applyFill="1" applyBorder="1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4" borderId="18" xfId="0" applyFill="1" applyBorder="1" applyProtection="1">
      <protection hidden="1"/>
    </xf>
    <xf numFmtId="0" fontId="0" fillId="4" borderId="24" xfId="0" applyFill="1" applyBorder="1" applyProtection="1">
      <protection hidden="1"/>
    </xf>
    <xf numFmtId="0" fontId="0" fillId="4" borderId="24" xfId="0" applyFill="1" applyBorder="1" applyAlignment="1" applyProtection="1">
      <alignment wrapText="1"/>
      <protection hidden="1"/>
    </xf>
    <xf numFmtId="0" fontId="0" fillId="4" borderId="26" xfId="0" applyFill="1" applyBorder="1" applyProtection="1">
      <protection hidden="1"/>
    </xf>
    <xf numFmtId="0" fontId="0" fillId="4" borderId="21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3" fillId="0" borderId="0" xfId="0" applyFont="1" applyProtection="1">
      <protection locked="0"/>
    </xf>
    <xf numFmtId="0" fontId="0" fillId="4" borderId="21" xfId="0" applyFill="1" applyBorder="1" applyAlignment="1" applyProtection="1">
      <alignment wrapText="1"/>
      <protection hidden="1"/>
    </xf>
    <xf numFmtId="0" fontId="0" fillId="4" borderId="2" xfId="0" applyFill="1" applyBorder="1" applyProtection="1">
      <protection hidden="1"/>
    </xf>
    <xf numFmtId="0" fontId="0" fillId="4" borderId="18" xfId="0" applyFont="1" applyFill="1" applyBorder="1" applyProtection="1">
      <protection hidden="1"/>
    </xf>
    <xf numFmtId="0" fontId="0" fillId="4" borderId="19" xfId="0" applyFont="1" applyFill="1" applyBorder="1" applyProtection="1">
      <protection hidden="1"/>
    </xf>
    <xf numFmtId="0" fontId="0" fillId="4" borderId="2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0" fillId="4" borderId="56" xfId="0" applyFont="1" applyFill="1" applyBorder="1" applyProtection="1">
      <protection hidden="1"/>
    </xf>
    <xf numFmtId="0" fontId="0" fillId="4" borderId="9" xfId="0" applyFont="1" applyFill="1" applyBorder="1" applyAlignment="1" applyProtection="1"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protection hidden="1"/>
    </xf>
    <xf numFmtId="0" fontId="0" fillId="4" borderId="6" xfId="0" applyFont="1" applyFill="1" applyBorder="1" applyProtection="1">
      <protection hidden="1"/>
    </xf>
    <xf numFmtId="0" fontId="0" fillId="4" borderId="1" xfId="0" applyFont="1" applyFill="1" applyBorder="1" applyProtection="1">
      <protection hidden="1"/>
    </xf>
    <xf numFmtId="0" fontId="0" fillId="4" borderId="25" xfId="0" applyFont="1" applyFill="1" applyBorder="1" applyProtection="1">
      <protection hidden="1"/>
    </xf>
    <xf numFmtId="0" fontId="0" fillId="4" borderId="5" xfId="0" applyFont="1" applyFill="1" applyBorder="1" applyAlignment="1" applyProtection="1"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0" fillId="4" borderId="6" xfId="0" applyFont="1" applyFill="1" applyBorder="1" applyAlignment="1" applyProtection="1">
      <protection hidden="1"/>
    </xf>
    <xf numFmtId="0" fontId="0" fillId="4" borderId="24" xfId="0" applyFont="1" applyFill="1" applyBorder="1" applyProtection="1">
      <protection hidden="1"/>
    </xf>
    <xf numFmtId="0" fontId="0" fillId="4" borderId="54" xfId="0" applyFont="1" applyFill="1" applyBorder="1" applyAlignment="1" applyProtection="1">
      <alignment wrapText="1"/>
      <protection hidden="1"/>
    </xf>
    <xf numFmtId="0" fontId="0" fillId="4" borderId="29" xfId="0" applyFont="1" applyFill="1" applyBorder="1" applyProtection="1">
      <protection hidden="1"/>
    </xf>
    <xf numFmtId="0" fontId="0" fillId="4" borderId="22" xfId="0" applyFont="1" applyFill="1" applyBorder="1" applyProtection="1">
      <protection hidden="1"/>
    </xf>
    <xf numFmtId="0" fontId="0" fillId="4" borderId="23" xfId="0" applyFont="1" applyFill="1" applyBorder="1" applyProtection="1">
      <protection hidden="1"/>
    </xf>
    <xf numFmtId="0" fontId="0" fillId="4" borderId="17" xfId="0" applyFont="1" applyFill="1" applyBorder="1" applyProtection="1">
      <protection hidden="1"/>
    </xf>
    <xf numFmtId="0" fontId="0" fillId="4" borderId="5" xfId="0" applyFont="1" applyFill="1" applyBorder="1" applyProtection="1">
      <protection hidden="1"/>
    </xf>
    <xf numFmtId="0" fontId="0" fillId="4" borderId="15" xfId="0" applyFont="1" applyFill="1" applyBorder="1" applyProtection="1">
      <protection hidden="1"/>
    </xf>
    <xf numFmtId="0" fontId="0" fillId="4" borderId="30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ont="1" applyFill="1" applyBorder="1" applyProtection="1">
      <protection hidden="1"/>
    </xf>
    <xf numFmtId="0" fontId="0" fillId="4" borderId="27" xfId="0" applyFont="1" applyFill="1" applyBorder="1" applyProtection="1">
      <protection hidden="1"/>
    </xf>
    <xf numFmtId="166" fontId="0" fillId="0" borderId="10" xfId="0" applyNumberFormat="1" applyFont="1" applyBorder="1" applyAlignment="1" applyProtection="1">
      <protection hidden="1"/>
    </xf>
    <xf numFmtId="166" fontId="0" fillId="0" borderId="0" xfId="0" applyNumberFormat="1" applyFont="1" applyAlignment="1" applyProtection="1">
      <protection hidden="1"/>
    </xf>
    <xf numFmtId="166" fontId="18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Protection="1">
      <protection hidden="1"/>
    </xf>
    <xf numFmtId="0" fontId="21" fillId="3" borderId="19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wrapText="1"/>
      <protection hidden="1"/>
    </xf>
    <xf numFmtId="0" fontId="4" fillId="3" borderId="24" xfId="0" applyFont="1" applyFill="1" applyBorder="1" applyProtection="1">
      <protection hidden="1"/>
    </xf>
    <xf numFmtId="0" fontId="21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4" fillId="3" borderId="22" xfId="0" applyFont="1" applyFill="1" applyBorder="1" applyAlignment="1" applyProtection="1">
      <alignment wrapText="1"/>
      <protection hidden="1"/>
    </xf>
    <xf numFmtId="0" fontId="21" fillId="3" borderId="22" xfId="0" applyFont="1" applyFill="1" applyBorder="1" applyAlignment="1" applyProtection="1">
      <alignment wrapText="1"/>
      <protection hidden="1"/>
    </xf>
    <xf numFmtId="0" fontId="4" fillId="3" borderId="27" xfId="0" applyFont="1" applyFill="1" applyBorder="1" applyProtection="1">
      <protection hidden="1"/>
    </xf>
    <xf numFmtId="0" fontId="21" fillId="3" borderId="16" xfId="0" applyFont="1" applyFill="1" applyBorder="1" applyAlignment="1" applyProtection="1">
      <alignment wrapText="1"/>
      <protection hidden="1"/>
    </xf>
    <xf numFmtId="0" fontId="4" fillId="3" borderId="16" xfId="0" applyFont="1" applyFill="1" applyBorder="1" applyAlignment="1" applyProtection="1">
      <alignment wrapText="1"/>
      <protection hidden="1"/>
    </xf>
    <xf numFmtId="0" fontId="4" fillId="3" borderId="39" xfId="0" applyFont="1" applyFill="1" applyBorder="1" applyProtection="1">
      <protection hidden="1"/>
    </xf>
    <xf numFmtId="0" fontId="21" fillId="3" borderId="8" xfId="0" applyFont="1" applyFill="1" applyBorder="1" applyAlignment="1" applyProtection="1">
      <alignment wrapText="1"/>
      <protection hidden="1"/>
    </xf>
    <xf numFmtId="165" fontId="5" fillId="0" borderId="0" xfId="0" applyNumberFormat="1" applyFont="1" applyProtection="1">
      <protection hidden="1"/>
    </xf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15" fillId="8" borderId="2" xfId="0" applyFont="1" applyFill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wrapText="1" shrinkToFi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5" fillId="10" borderId="1" xfId="0" applyFont="1" applyFill="1" applyBorder="1"/>
    <xf numFmtId="0" fontId="5" fillId="10" borderId="5" xfId="0" applyFont="1" applyFill="1" applyBorder="1"/>
    <xf numFmtId="0" fontId="18" fillId="0" borderId="2" xfId="0" applyFont="1" applyBorder="1"/>
    <xf numFmtId="0" fontId="5" fillId="0" borderId="3" xfId="0" applyFont="1" applyBorder="1"/>
    <xf numFmtId="0" fontId="5" fillId="9" borderId="3" xfId="0" applyFont="1" applyFill="1" applyBorder="1"/>
    <xf numFmtId="0" fontId="5" fillId="9" borderId="60" xfId="0" applyFont="1" applyFill="1" applyBorder="1"/>
    <xf numFmtId="0" fontId="5" fillId="0" borderId="4" xfId="0" applyFont="1" applyBorder="1"/>
    <xf numFmtId="0" fontId="20" fillId="0" borderId="1" xfId="0" applyFont="1" applyBorder="1" applyAlignment="1">
      <alignment horizontal="justify" wrapText="1"/>
    </xf>
    <xf numFmtId="0" fontId="20" fillId="0" borderId="3" xfId="0" applyFont="1" applyBorder="1" applyAlignment="1">
      <alignment horizontal="justify" wrapText="1"/>
    </xf>
    <xf numFmtId="3" fontId="5" fillId="0" borderId="61" xfId="0" applyNumberFormat="1" applyFont="1" applyBorder="1" applyProtection="1">
      <protection locked="0"/>
    </xf>
    <xf numFmtId="0" fontId="1" fillId="5" borderId="4" xfId="0" applyFont="1" applyFill="1" applyBorder="1" applyAlignment="1">
      <alignment horizontal="center"/>
    </xf>
    <xf numFmtId="164" fontId="5" fillId="0" borderId="7" xfId="0" applyNumberFormat="1" applyFont="1" applyFill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4" fillId="3" borderId="8" xfId="0" applyFont="1" applyFill="1" applyBorder="1" applyProtection="1">
      <protection hidden="1"/>
    </xf>
    <xf numFmtId="0" fontId="21" fillId="0" borderId="0" xfId="0" applyFont="1" applyAlignment="1" applyProtection="1">
      <alignment vertical="top" wrapText="1"/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17" fillId="0" borderId="11" xfId="0" applyFont="1" applyBorder="1" applyAlignment="1">
      <alignment horizontal="center"/>
    </xf>
    <xf numFmtId="0" fontId="17" fillId="0" borderId="38" xfId="0" applyFont="1" applyBorder="1"/>
    <xf numFmtId="0" fontId="20" fillId="0" borderId="22" xfId="0" applyFont="1" applyBorder="1" applyAlignment="1">
      <alignment horizontal="justify" wrapText="1"/>
    </xf>
    <xf numFmtId="0" fontId="5" fillId="9" borderId="42" xfId="0" applyFont="1" applyFill="1" applyBorder="1"/>
    <xf numFmtId="166" fontId="6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8" fillId="0" borderId="54" xfId="0" applyFont="1" applyBorder="1"/>
    <xf numFmtId="0" fontId="5" fillId="0" borderId="19" xfId="0" applyFont="1" applyBorder="1" applyAlignment="1">
      <alignment horizontal="center"/>
    </xf>
    <xf numFmtId="0" fontId="18" fillId="0" borderId="42" xfId="0" applyFont="1" applyBorder="1" applyAlignment="1">
      <alignment horizontal="justify" wrapText="1"/>
    </xf>
    <xf numFmtId="0" fontId="18" fillId="0" borderId="42" xfId="0" applyFont="1" applyBorder="1"/>
    <xf numFmtId="0" fontId="18" fillId="9" borderId="42" xfId="0" applyFont="1" applyFill="1" applyBorder="1"/>
    <xf numFmtId="166" fontId="5" fillId="0" borderId="42" xfId="0" applyNumberFormat="1" applyFont="1" applyBorder="1"/>
    <xf numFmtId="166" fontId="5" fillId="9" borderId="43" xfId="0" applyNumberFormat="1" applyFont="1" applyFill="1" applyBorder="1"/>
    <xf numFmtId="166" fontId="0" fillId="0" borderId="0" xfId="0" applyNumberFormat="1" applyProtection="1">
      <protection hidden="1"/>
    </xf>
    <xf numFmtId="164" fontId="5" fillId="0" borderId="7" xfId="0" applyNumberFormat="1" applyFont="1" applyBorder="1" applyProtection="1">
      <protection locked="0"/>
    </xf>
    <xf numFmtId="166" fontId="6" fillId="0" borderId="7" xfId="0" applyNumberFormat="1" applyFont="1" applyBorder="1" applyAlignment="1">
      <alignment horizontal="center"/>
    </xf>
    <xf numFmtId="0" fontId="3" fillId="11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hidden="1"/>
    </xf>
    <xf numFmtId="0" fontId="2" fillId="2" borderId="60" xfId="0" applyFont="1" applyFill="1" applyBorder="1" applyAlignment="1" applyProtection="1">
      <alignment horizontal="left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50" xfId="0" applyFont="1" applyFill="1" applyBorder="1" applyAlignment="1" applyProtection="1">
      <alignment horizontal="center" vertical="center" wrapText="1"/>
      <protection hidden="1"/>
    </xf>
    <xf numFmtId="166" fontId="5" fillId="3" borderId="20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166" fontId="5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52" xfId="0" applyFont="1" applyFill="1" applyBorder="1" applyAlignment="1" applyProtection="1">
      <alignment horizontal="center" vertical="center" wrapText="1"/>
      <protection hidden="1"/>
    </xf>
    <xf numFmtId="166" fontId="5" fillId="3" borderId="23" xfId="0" applyNumberFormat="1" applyFont="1" applyFill="1" applyBorder="1" applyAlignment="1" applyProtection="1">
      <alignment horizontal="center" vertical="center"/>
      <protection hidden="1"/>
    </xf>
    <xf numFmtId="0" fontId="21" fillId="3" borderId="19" xfId="0" applyFont="1" applyFill="1" applyBorder="1" applyAlignment="1" applyProtection="1">
      <alignment vertical="center" wrapText="1"/>
      <protection hidden="1"/>
    </xf>
    <xf numFmtId="164" fontId="5" fillId="3" borderId="20" xfId="0" applyNumberFormat="1" applyFont="1" applyFill="1" applyBorder="1" applyAlignment="1" applyProtection="1">
      <alignment horizontal="center" vertical="center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164" fontId="5" fillId="3" borderId="38" xfId="0" applyNumberFormat="1" applyFont="1" applyFill="1" applyBorder="1" applyAlignment="1" applyProtection="1">
      <alignment horizontal="center" vertical="center"/>
      <protection hidden="1"/>
    </xf>
    <xf numFmtId="164" fontId="5" fillId="3" borderId="2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" fillId="2" borderId="57" xfId="0" applyFont="1" applyFill="1" applyBorder="1" applyAlignment="1" applyProtection="1">
      <alignment horizontal="left" wrapText="1"/>
      <protection hidden="1"/>
    </xf>
    <xf numFmtId="0" fontId="21" fillId="3" borderId="22" xfId="0" applyFont="1" applyFill="1" applyBorder="1" applyAlignment="1" applyProtection="1">
      <alignment vertical="center" wrapText="1"/>
      <protection hidden="1"/>
    </xf>
    <xf numFmtId="0" fontId="2" fillId="2" borderId="65" xfId="0" applyFont="1" applyFill="1" applyBorder="1" applyAlignment="1" applyProtection="1">
      <alignment horizontal="left" wrapText="1"/>
      <protection hidden="1"/>
    </xf>
    <xf numFmtId="0" fontId="21" fillId="3" borderId="16" xfId="0" applyFont="1" applyFill="1" applyBorder="1" applyAlignment="1" applyProtection="1">
      <alignment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166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21" fillId="3" borderId="8" xfId="0" applyFont="1" applyFill="1" applyBorder="1" applyAlignment="1" applyProtection="1">
      <alignment vertical="center" wrapText="1"/>
      <protection hidden="1"/>
    </xf>
    <xf numFmtId="0" fontId="21" fillId="3" borderId="16" xfId="0" applyFont="1" applyFill="1" applyBorder="1" applyAlignment="1" applyProtection="1">
      <alignment horizontal="center" vertical="center" wrapText="1"/>
      <protection hidden="1"/>
    </xf>
    <xf numFmtId="166" fontId="23" fillId="3" borderId="40" xfId="0" applyNumberFormat="1" applyFont="1" applyFill="1" applyBorder="1" applyAlignment="1" applyProtection="1">
      <alignment horizontal="center" vertical="center"/>
      <protection hidden="1"/>
    </xf>
    <xf numFmtId="166" fontId="23" fillId="3" borderId="20" xfId="0" applyNumberFormat="1" applyFont="1" applyFill="1" applyBorder="1" applyAlignment="1" applyProtection="1">
      <alignment horizontal="center" vertical="center"/>
      <protection hidden="1"/>
    </xf>
    <xf numFmtId="166" fontId="23" fillId="3" borderId="23" xfId="0" applyNumberFormat="1" applyFont="1" applyFill="1" applyBorder="1" applyAlignment="1" applyProtection="1">
      <alignment horizontal="center" vertical="center"/>
      <protection hidden="1"/>
    </xf>
    <xf numFmtId="166" fontId="23" fillId="3" borderId="25" xfId="0" applyNumberFormat="1" applyFont="1" applyFill="1" applyBorder="1" applyAlignment="1" applyProtection="1">
      <alignment horizontal="center" vertical="center"/>
      <protection hidden="1"/>
    </xf>
    <xf numFmtId="3" fontId="4" fillId="0" borderId="7" xfId="0" applyNumberFormat="1" applyFont="1" applyBorder="1" applyProtection="1">
      <protection locked="0"/>
    </xf>
    <xf numFmtId="3" fontId="4" fillId="0" borderId="62" xfId="0" applyNumberFormat="1" applyFont="1" applyBorder="1" applyProtection="1">
      <protection locked="0"/>
    </xf>
    <xf numFmtId="3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wrapText="1" shrinkToFit="1"/>
      <protection locked="0"/>
    </xf>
    <xf numFmtId="0" fontId="4" fillId="0" borderId="7" xfId="0" applyFont="1" applyFill="1" applyBorder="1" applyProtection="1">
      <protection locked="0"/>
    </xf>
    <xf numFmtId="0" fontId="21" fillId="0" borderId="7" xfId="0" applyFont="1" applyBorder="1" applyAlignment="1" applyProtection="1">
      <alignment wrapText="1" shrinkToFit="1"/>
      <protection locked="0"/>
    </xf>
    <xf numFmtId="0" fontId="3" fillId="4" borderId="5" xfId="0" applyFont="1" applyFill="1" applyBorder="1" applyAlignment="1">
      <alignment vertical="center" wrapText="1" shrinkToFit="1"/>
    </xf>
    <xf numFmtId="3" fontId="23" fillId="0" borderId="7" xfId="0" applyNumberFormat="1" applyFont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3" fontId="23" fillId="0" borderId="7" xfId="0" applyNumberFormat="1" applyFont="1" applyFill="1" applyBorder="1" applyProtection="1">
      <protection locked="0"/>
    </xf>
    <xf numFmtId="164" fontId="23" fillId="0" borderId="7" xfId="0" applyNumberFormat="1" applyFont="1" applyFill="1" applyBorder="1" applyProtection="1">
      <protection locked="0"/>
    </xf>
    <xf numFmtId="164" fontId="21" fillId="3" borderId="1" xfId="0" applyNumberFormat="1" applyFont="1" applyFill="1" applyBorder="1" applyProtection="1">
      <protection hidden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justify" vertical="top" wrapText="1"/>
    </xf>
    <xf numFmtId="0" fontId="24" fillId="4" borderId="5" xfId="1" applyFill="1" applyBorder="1" applyAlignment="1" applyProtection="1">
      <alignment horizontal="left" vertical="center" wrapText="1" shrinkToFit="1"/>
      <protection locked="0"/>
    </xf>
    <xf numFmtId="0" fontId="0" fillId="4" borderId="6" xfId="0" applyFill="1" applyBorder="1" applyAlignment="1" applyProtection="1">
      <alignment horizontal="left" vertical="center" wrapText="1" shrinkToFit="1"/>
      <protection locked="0"/>
    </xf>
    <xf numFmtId="0" fontId="19" fillId="4" borderId="6" xfId="0" applyFont="1" applyFill="1" applyBorder="1" applyAlignment="1" applyProtection="1">
      <alignment horizontal="left" vertical="center" wrapText="1" shrinkToFit="1"/>
      <protection locked="0"/>
    </xf>
    <xf numFmtId="0" fontId="0" fillId="4" borderId="5" xfId="0" applyFill="1" applyBorder="1" applyAlignment="1" applyProtection="1">
      <alignment horizontal="left" vertical="center" wrapText="1" shrinkToFit="1"/>
      <protection locked="0"/>
    </xf>
    <xf numFmtId="0" fontId="24" fillId="4" borderId="17" xfId="1" applyFill="1" applyBorder="1" applyAlignment="1" applyProtection="1">
      <alignment horizontal="left" vertical="center" wrapText="1" shrinkToFit="1"/>
      <protection locked="0"/>
    </xf>
    <xf numFmtId="0" fontId="0" fillId="4" borderId="30" xfId="0" applyFill="1" applyBorder="1" applyAlignment="1" applyProtection="1">
      <alignment horizontal="left" vertical="center" wrapText="1" shrinkToFit="1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24" fillId="4" borderId="6" xfId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 shrinkToFit="1"/>
      <protection locked="0"/>
    </xf>
    <xf numFmtId="0" fontId="0" fillId="4" borderId="10" xfId="0" applyFill="1" applyBorder="1" applyAlignment="1" applyProtection="1">
      <alignment horizontal="left" vertical="center" wrapText="1" shrinkToFi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4" fillId="4" borderId="15" xfId="0" applyFont="1" applyFill="1" applyBorder="1" applyAlignment="1">
      <alignment horizontal="left" vertical="center" wrapText="1" shrinkToFit="1"/>
    </xf>
    <xf numFmtId="0" fontId="0" fillId="0" borderId="32" xfId="0" applyBorder="1" applyAlignment="1" applyProtection="1">
      <alignment horizontal="left" wrapText="1" shrinkToFit="1"/>
      <protection locked="0"/>
    </xf>
    <xf numFmtId="0" fontId="0" fillId="0" borderId="34" xfId="0" applyBorder="1" applyAlignment="1" applyProtection="1">
      <alignment horizontal="left" wrapText="1" shrinkToFit="1"/>
      <protection locked="0"/>
    </xf>
    <xf numFmtId="0" fontId="21" fillId="4" borderId="13" xfId="0" applyFont="1" applyFill="1" applyBorder="1" applyAlignment="1">
      <alignment horizontal="justify" vertical="center" wrapText="1" shrinkToFit="1"/>
    </xf>
    <xf numFmtId="0" fontId="27" fillId="4" borderId="9" xfId="0" applyFont="1" applyFill="1" applyBorder="1" applyAlignment="1">
      <alignment horizontal="justify" vertical="center" wrapText="1" shrinkToFit="1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0" borderId="17" xfId="0" applyFont="1" applyBorder="1" applyAlignment="1" applyProtection="1">
      <alignment horizontal="left" wrapText="1" shrinkToFit="1"/>
      <protection locked="0"/>
    </xf>
    <xf numFmtId="0" fontId="3" fillId="0" borderId="12" xfId="0" applyFont="1" applyBorder="1" applyAlignment="1" applyProtection="1">
      <alignment horizontal="left" wrapText="1" shrinkToFit="1"/>
      <protection locked="0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21" fillId="4" borderId="6" xfId="0" applyFont="1" applyFill="1" applyBorder="1" applyAlignment="1">
      <alignment horizontal="left" vertical="center" wrapText="1" shrinkToFit="1"/>
    </xf>
    <xf numFmtId="0" fontId="21" fillId="4" borderId="1" xfId="0" applyFont="1" applyFill="1" applyBorder="1" applyAlignment="1">
      <alignment horizontal="left" vertical="center" wrapText="1" shrinkToFit="1"/>
    </xf>
    <xf numFmtId="0" fontId="1" fillId="5" borderId="9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4" fillId="4" borderId="56" xfId="0" applyFont="1" applyFill="1" applyBorder="1" applyAlignment="1">
      <alignment horizontal="left" vertical="center" wrapText="1" shrinkToFit="1"/>
    </xf>
    <xf numFmtId="0" fontId="4" fillId="4" borderId="63" xfId="0" applyFont="1" applyFill="1" applyBorder="1" applyAlignment="1">
      <alignment horizontal="left" vertical="center" wrapText="1" shrinkToFit="1"/>
    </xf>
    <xf numFmtId="0" fontId="0" fillId="0" borderId="2" xfId="0" applyBorder="1" applyAlignment="1" applyProtection="1">
      <alignment horizontal="left" wrapText="1" shrinkToFit="1"/>
      <protection locked="0"/>
    </xf>
    <xf numFmtId="0" fontId="0" fillId="0" borderId="4" xfId="0" applyBorder="1" applyAlignment="1" applyProtection="1">
      <alignment horizontal="left" wrapText="1" shrinkToFit="1"/>
      <protection locked="0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wrapText="1" shrinkToFit="1"/>
    </xf>
    <xf numFmtId="0" fontId="4" fillId="4" borderId="9" xfId="0" applyFont="1" applyFill="1" applyBorder="1" applyAlignment="1">
      <alignment horizontal="left" vertical="center" wrapText="1" shrinkToFit="1"/>
    </xf>
    <xf numFmtId="0" fontId="0" fillId="4" borderId="9" xfId="0" applyFont="1" applyFill="1" applyBorder="1" applyAlignment="1" applyProtection="1">
      <alignment horizontal="center"/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alignment horizontal="center"/>
      <protection hidden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0" fillId="4" borderId="57" xfId="0" applyFont="1" applyFill="1" applyBorder="1" applyAlignment="1" applyProtection="1">
      <alignment horizontal="center"/>
      <protection hidden="1"/>
    </xf>
    <xf numFmtId="0" fontId="0" fillId="4" borderId="44" xfId="0" applyFont="1" applyFill="1" applyBorder="1" applyAlignment="1" applyProtection="1">
      <alignment horizontal="center"/>
      <protection hidden="1"/>
    </xf>
    <xf numFmtId="0" fontId="0" fillId="4" borderId="58" xfId="0" applyFont="1" applyFill="1" applyBorder="1" applyAlignment="1" applyProtection="1">
      <alignment horizontal="center"/>
      <protection hidden="1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left" wrapText="1"/>
      <protection hidden="1"/>
    </xf>
    <xf numFmtId="0" fontId="2" fillId="2" borderId="3" xfId="0" applyFont="1" applyFill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2" borderId="32" xfId="0" applyFont="1" applyFill="1" applyBorder="1" applyAlignment="1" applyProtection="1">
      <alignment horizontal="left" wrapText="1"/>
      <protection hidden="1"/>
    </xf>
    <xf numFmtId="0" fontId="2" fillId="2" borderId="33" xfId="0" applyFont="1" applyFill="1" applyBorder="1" applyAlignment="1" applyProtection="1">
      <alignment horizontal="left" wrapText="1"/>
      <protection hidden="1"/>
    </xf>
    <xf numFmtId="0" fontId="2" fillId="2" borderId="35" xfId="0" applyFont="1" applyFill="1" applyBorder="1" applyAlignment="1" applyProtection="1">
      <alignment horizontal="left" wrapText="1"/>
      <protection hidden="1"/>
    </xf>
    <xf numFmtId="0" fontId="2" fillId="2" borderId="36" xfId="0" applyFont="1" applyFill="1" applyBorder="1" applyAlignment="1" applyProtection="1">
      <alignment horizontal="left" wrapText="1"/>
      <protection hidden="1"/>
    </xf>
    <xf numFmtId="0" fontId="6" fillId="2" borderId="2" xfId="0" applyFont="1" applyFill="1" applyBorder="1" applyAlignment="1" applyProtection="1">
      <alignment horizontal="left" wrapText="1"/>
      <protection hidden="1"/>
    </xf>
    <xf numFmtId="0" fontId="6" fillId="2" borderId="3" xfId="0" applyFont="1" applyFill="1" applyBorder="1" applyAlignment="1" applyProtection="1">
      <alignment horizontal="left" wrapText="1"/>
      <protection hidden="1"/>
    </xf>
    <xf numFmtId="0" fontId="2" fillId="6" borderId="17" xfId="0" applyFont="1" applyFill="1" applyBorder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alignment horizontal="center"/>
      <protection hidden="1"/>
    </xf>
    <xf numFmtId="0" fontId="2" fillId="6" borderId="30" xfId="0" applyFont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left" vertical="center" wrapText="1" shrinkToFi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DB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Диаграмма!$B$2</c:f>
              <c:strCache>
                <c:ptCount val="1"/>
                <c:pt idx="0">
                  <c:v>Нормированное значение параметра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.14779467997665194"/>
                  <c:y val="-0.19688969495224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61252139246588"/>
                  <c:y val="6.0802569975555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456029796578001"/>
                  <c:y val="7.769668677738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8355232071028947E-2"/>
                  <c:y val="8.030681820125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526526657692744"/>
                  <c:y val="7.845703963585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8697829185875219E-2"/>
                  <c:y val="8.790393211049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566488379572826"/>
                  <c:y val="7.5189617805086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821974976274712"/>
                  <c:y val="-5.204867626758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21-4D4E-B070-01575B7AE10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Диаграмма!$A$3:$A$10</c:f>
              <c:strCache>
                <c:ptCount val="8"/>
                <c:pt idx="0">
                  <c:v>Участие детей и подростков в общественной жизни и принятии решений</c:v>
                </c:pt>
                <c:pt idx="1">
                  <c:v>Жилая среда</c:v>
                </c:pt>
                <c:pt idx="2">
                  <c:v>Безопасность детей и подростков в городе</c:v>
                </c:pt>
                <c:pt idx="3">
                  <c:v>Охрана здоровья и здоровый образ жизни</c:v>
                </c:pt>
                <c:pt idx="4">
                  <c:v>Образование и развитие</c:v>
                </c:pt>
                <c:pt idx="5">
                  <c:v>Досуг и культура</c:v>
                </c:pt>
                <c:pt idx="6">
                  <c:v>Помощь в трудной жизненной ситуации</c:v>
                </c:pt>
                <c:pt idx="7">
                  <c:v>Финансирование в интересах детей и подростков</c:v>
                </c:pt>
              </c:strCache>
            </c:strRef>
          </c:cat>
          <c:val>
            <c:numRef>
              <c:f>Диаграмма!$B$3:$B$10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0</c:v>
                </c:pt>
                <c:pt idx="6" formatCode="#\ ##0.0">
                  <c:v>0</c:v>
                </c:pt>
                <c:pt idx="7" formatCode="#\ 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1-4D4E-B070-01575B7AE1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4572584"/>
        <c:axId val="214184416"/>
      </c:radarChart>
      <c:catAx>
        <c:axId val="214572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4184416"/>
        <c:crosses val="autoZero"/>
        <c:auto val="1"/>
        <c:lblAlgn val="ctr"/>
        <c:lblOffset val="100"/>
        <c:noMultiLvlLbl val="0"/>
      </c:catAx>
      <c:valAx>
        <c:axId val="214184416"/>
        <c:scaling>
          <c:orientation val="minMax"/>
          <c:max val="10"/>
          <c:min val="0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crossAx val="21457258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0</xdr:row>
      <xdr:rowOff>190499</xdr:rowOff>
    </xdr:from>
    <xdr:to>
      <xdr:col>13</xdr:col>
      <xdr:colOff>180974</xdr:colOff>
      <xdr:row>19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90;&#1072;&#1090;&#1080;&#1089;&#1090;&#1080;&#1082;&#1072;%20&#1048;&#1085;&#1076;&#1077;&#1082;&#1089;!B31&#1043;&#1086;&#1088;&#1086;&#107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Индекс!B31Город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fin.gov.by/upload/bp/budjet/budjet2023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dataportal.belstat.gov.by/osids/indicator-info/10108000011?thematic_section_code=40" TargetMode="External"/><Relationship Id="rId7" Type="http://schemas.openxmlformats.org/officeDocument/2006/relationships/hyperlink" Target="https://www.minfin.gov.by/upload/bp/budjet/budjet2023.pdf" TargetMode="External"/><Relationship Id="rId12" Type="http://schemas.openxmlformats.org/officeDocument/2006/relationships/hyperlink" Target="https://dataportal.belstat.gov.by/osids/home-page" TargetMode="External"/><Relationship Id="rId2" Type="http://schemas.openxmlformats.org/officeDocument/2006/relationships/hyperlink" Target="https://dataportal.belstat.gov.by/osids/indicator-info/10104000033" TargetMode="External"/><Relationship Id="rId1" Type="http://schemas.openxmlformats.org/officeDocument/2006/relationships/hyperlink" Target="https://www.minfin.gov.by/upload/bp/budjet/budjet2023.pdf" TargetMode="External"/><Relationship Id="rId6" Type="http://schemas.openxmlformats.org/officeDocument/2006/relationships/hyperlink" Target="https://www.minfin.gov.by/upload/bp/budjet/budjet2023.pdf" TargetMode="External"/><Relationship Id="rId11" Type="http://schemas.openxmlformats.org/officeDocument/2006/relationships/hyperlink" Target="https://dataportal.belstat.gov.by/osids/indicator-info/10101200018?thematic_section_code=34" TargetMode="External"/><Relationship Id="rId5" Type="http://schemas.openxmlformats.org/officeDocument/2006/relationships/hyperlink" Target="http://dataportal.belstat.gov.by/osids/indicator-info/10108000008" TargetMode="External"/><Relationship Id="rId10" Type="http://schemas.openxmlformats.org/officeDocument/2006/relationships/hyperlink" Target="http://dataportal.belstat.gov.by/osids/indicator-info/10101200022" TargetMode="External"/><Relationship Id="rId4" Type="http://schemas.openxmlformats.org/officeDocument/2006/relationships/hyperlink" Target="http://dataportal.belstat.gov.by/osids/indicator-info/10108000018" TargetMode="External"/><Relationship Id="rId9" Type="http://schemas.openxmlformats.org/officeDocument/2006/relationships/hyperlink" Target="https://www.minfin.gov.by/upload/bp/budjet/budjet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"/>
  <sheetViews>
    <sheetView zoomScale="110" zoomScaleNormal="110" workbookViewId="0">
      <selection activeCell="B45" sqref="B45:H45"/>
    </sheetView>
  </sheetViews>
  <sheetFormatPr defaultRowHeight="15.75" x14ac:dyDescent="0.25"/>
  <cols>
    <col min="1" max="1" width="5.85546875" style="18" customWidth="1"/>
    <col min="2" max="6" width="9.140625" style="18"/>
    <col min="7" max="8" width="39.140625" style="18" customWidth="1"/>
    <col min="9" max="9" width="9.140625" style="18" hidden="1" customWidth="1"/>
    <col min="10" max="16384" width="9.140625" style="18"/>
  </cols>
  <sheetData>
    <row r="1" spans="1:9" ht="45.75" customHeight="1" x14ac:dyDescent="0.3">
      <c r="A1" s="328" t="s">
        <v>261</v>
      </c>
      <c r="B1" s="328"/>
      <c r="C1" s="328"/>
      <c r="D1" s="328"/>
      <c r="E1" s="328"/>
      <c r="F1" s="328"/>
      <c r="G1" s="328"/>
      <c r="H1" s="328"/>
      <c r="I1" s="328"/>
    </row>
    <row r="2" spans="1:9" ht="9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ht="241.5" customHeight="1" x14ac:dyDescent="0.25">
      <c r="A3" s="41" t="s">
        <v>67</v>
      </c>
      <c r="B3" s="329" t="s">
        <v>262</v>
      </c>
      <c r="C3" s="329"/>
      <c r="D3" s="329"/>
      <c r="E3" s="329"/>
      <c r="F3" s="329"/>
      <c r="G3" s="329"/>
      <c r="H3" s="329"/>
      <c r="I3" s="329"/>
    </row>
    <row r="4" spans="1:9" ht="6.75" customHeight="1" x14ac:dyDescent="0.25">
      <c r="A4" s="41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68</v>
      </c>
      <c r="B5" s="326" t="s">
        <v>77</v>
      </c>
      <c r="C5" s="326"/>
      <c r="D5" s="326"/>
      <c r="E5" s="326"/>
      <c r="F5" s="326"/>
      <c r="G5" s="326"/>
      <c r="H5" s="326"/>
      <c r="I5" s="326"/>
    </row>
    <row r="6" spans="1:9" ht="7.5" customHeight="1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ht="80.25" customHeight="1" x14ac:dyDescent="0.25">
      <c r="A7" s="41" t="s">
        <v>12</v>
      </c>
      <c r="B7" s="325" t="s">
        <v>266</v>
      </c>
      <c r="C7" s="327"/>
      <c r="D7" s="327"/>
      <c r="E7" s="327"/>
      <c r="F7" s="327"/>
      <c r="G7" s="327"/>
      <c r="H7" s="327"/>
      <c r="I7" s="327"/>
    </row>
    <row r="8" spans="1:9" ht="19.5" customHeight="1" x14ac:dyDescent="0.25">
      <c r="A8" s="41" t="s">
        <v>13</v>
      </c>
      <c r="B8" s="325" t="s">
        <v>80</v>
      </c>
      <c r="C8" s="325"/>
      <c r="D8" s="325"/>
      <c r="E8" s="325"/>
      <c r="F8" s="325"/>
      <c r="G8" s="325"/>
      <c r="H8" s="325"/>
      <c r="I8" s="325"/>
    </row>
    <row r="9" spans="1:9" ht="33" customHeight="1" x14ac:dyDescent="0.25">
      <c r="A9" s="41" t="s">
        <v>14</v>
      </c>
      <c r="B9" s="325" t="s">
        <v>198</v>
      </c>
      <c r="C9" s="325"/>
      <c r="D9" s="325"/>
      <c r="E9" s="325"/>
      <c r="F9" s="325"/>
      <c r="G9" s="325"/>
      <c r="H9" s="325"/>
      <c r="I9" s="40"/>
    </row>
    <row r="10" spans="1:9" ht="8.2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41" t="s">
        <v>75</v>
      </c>
      <c r="B11" s="326" t="s">
        <v>76</v>
      </c>
      <c r="C11" s="326"/>
      <c r="D11" s="326"/>
      <c r="E11" s="326"/>
      <c r="F11" s="326"/>
      <c r="G11" s="326"/>
      <c r="H11" s="326"/>
      <c r="I11" s="40"/>
    </row>
    <row r="12" spans="1:9" ht="6.7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41" customHeight="1" x14ac:dyDescent="0.25">
      <c r="A13" s="41" t="s">
        <v>20</v>
      </c>
      <c r="B13" s="325" t="s">
        <v>263</v>
      </c>
      <c r="C13" s="327"/>
      <c r="D13" s="327"/>
      <c r="E13" s="327"/>
      <c r="F13" s="327"/>
      <c r="G13" s="327"/>
      <c r="H13" s="327"/>
      <c r="I13" s="40"/>
    </row>
    <row r="14" spans="1:9" ht="50.25" customHeight="1" x14ac:dyDescent="0.25">
      <c r="A14" s="41" t="s">
        <v>21</v>
      </c>
      <c r="B14" s="325" t="s">
        <v>94</v>
      </c>
      <c r="C14" s="327"/>
      <c r="D14" s="327"/>
      <c r="E14" s="327"/>
      <c r="F14" s="327"/>
      <c r="G14" s="327"/>
      <c r="H14" s="327"/>
      <c r="I14" s="40"/>
    </row>
    <row r="15" spans="1:9" x14ac:dyDescent="0.25">
      <c r="A15" s="41" t="s">
        <v>22</v>
      </c>
      <c r="B15" s="325" t="s">
        <v>80</v>
      </c>
      <c r="C15" s="325"/>
      <c r="D15" s="325"/>
      <c r="E15" s="325"/>
      <c r="F15" s="325"/>
      <c r="G15" s="325"/>
      <c r="H15" s="325"/>
      <c r="I15" s="40"/>
    </row>
    <row r="16" spans="1:9" x14ac:dyDescent="0.25">
      <c r="A16" s="41" t="s">
        <v>23</v>
      </c>
      <c r="B16" s="325" t="s">
        <v>199</v>
      </c>
      <c r="C16" s="325"/>
      <c r="D16" s="325"/>
      <c r="E16" s="325"/>
      <c r="F16" s="325"/>
      <c r="G16" s="325"/>
      <c r="H16" s="325"/>
      <c r="I16" s="40"/>
    </row>
    <row r="17" spans="1:9" x14ac:dyDescent="0.25">
      <c r="A17" s="41" t="s">
        <v>24</v>
      </c>
      <c r="B17" s="325" t="s">
        <v>200</v>
      </c>
      <c r="C17" s="325"/>
      <c r="D17" s="325"/>
      <c r="E17" s="325"/>
      <c r="F17" s="325"/>
      <c r="G17" s="325"/>
      <c r="H17" s="325"/>
      <c r="I17" s="40"/>
    </row>
    <row r="18" spans="1:9" ht="37.5" customHeight="1" x14ac:dyDescent="0.25">
      <c r="A18" s="41" t="s">
        <v>78</v>
      </c>
      <c r="B18" s="325" t="s">
        <v>264</v>
      </c>
      <c r="C18" s="325"/>
      <c r="D18" s="325"/>
      <c r="E18" s="325"/>
      <c r="F18" s="325"/>
      <c r="G18" s="325"/>
      <c r="H18" s="325"/>
      <c r="I18" s="40"/>
    </row>
    <row r="19" spans="1:9" ht="34.5" customHeight="1" x14ac:dyDescent="0.25">
      <c r="A19" s="41" t="s">
        <v>79</v>
      </c>
      <c r="B19" s="325" t="s">
        <v>265</v>
      </c>
      <c r="C19" s="325"/>
      <c r="D19" s="325"/>
      <c r="E19" s="325"/>
      <c r="F19" s="325"/>
      <c r="G19" s="325"/>
      <c r="H19" s="325"/>
      <c r="I19" s="40"/>
    </row>
    <row r="20" spans="1:9" ht="9.7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x14ac:dyDescent="0.25">
      <c r="A21" s="41" t="s">
        <v>81</v>
      </c>
      <c r="B21" s="326" t="s">
        <v>82</v>
      </c>
      <c r="C21" s="326"/>
      <c r="D21" s="326"/>
      <c r="E21" s="326"/>
      <c r="F21" s="326"/>
      <c r="G21" s="326"/>
      <c r="H21" s="326"/>
      <c r="I21" s="40"/>
    </row>
    <row r="22" spans="1:9" ht="9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41" customHeight="1" x14ac:dyDescent="0.25">
      <c r="A23" s="41" t="s">
        <v>26</v>
      </c>
      <c r="B23" s="325" t="s">
        <v>158</v>
      </c>
      <c r="C23" s="325"/>
      <c r="D23" s="325"/>
      <c r="E23" s="325"/>
      <c r="F23" s="325"/>
      <c r="G23" s="325"/>
      <c r="H23" s="325"/>
      <c r="I23" s="40"/>
    </row>
    <row r="24" spans="1:9" x14ac:dyDescent="0.25">
      <c r="A24" s="41" t="s">
        <v>27</v>
      </c>
      <c r="B24" s="325" t="s">
        <v>83</v>
      </c>
      <c r="C24" s="325"/>
      <c r="D24" s="325"/>
      <c r="E24" s="325"/>
      <c r="F24" s="325"/>
      <c r="G24" s="325"/>
      <c r="H24" s="325"/>
      <c r="I24" s="40"/>
    </row>
    <row r="25" spans="1:9" ht="49.5" customHeight="1" x14ac:dyDescent="0.25">
      <c r="A25" s="41" t="s">
        <v>28</v>
      </c>
      <c r="B25" s="325" t="s">
        <v>92</v>
      </c>
      <c r="C25" s="325"/>
      <c r="D25" s="325"/>
      <c r="E25" s="325"/>
      <c r="F25" s="325"/>
      <c r="G25" s="325"/>
      <c r="H25" s="325"/>
      <c r="I25" s="40"/>
    </row>
    <row r="26" spans="1:9" ht="36.75" customHeight="1" x14ac:dyDescent="0.25">
      <c r="A26" s="41" t="s">
        <v>29</v>
      </c>
      <c r="B26" s="325" t="s">
        <v>84</v>
      </c>
      <c r="C26" s="325"/>
      <c r="D26" s="325"/>
      <c r="E26" s="325"/>
      <c r="F26" s="325"/>
      <c r="G26" s="325"/>
      <c r="H26" s="325"/>
      <c r="I26" s="40"/>
    </row>
    <row r="27" spans="1:9" ht="7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A28" s="42" t="s">
        <v>85</v>
      </c>
      <c r="B28" s="326" t="s">
        <v>86</v>
      </c>
      <c r="C28" s="326"/>
      <c r="D28" s="326"/>
      <c r="E28" s="326"/>
      <c r="F28" s="326"/>
      <c r="G28" s="326"/>
      <c r="H28" s="326"/>
      <c r="I28" s="40"/>
    </row>
    <row r="29" spans="1:9" ht="9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138.75" customHeight="1" x14ac:dyDescent="0.25">
      <c r="A30" s="41" t="s">
        <v>35</v>
      </c>
      <c r="B30" s="325" t="s">
        <v>159</v>
      </c>
      <c r="C30" s="325"/>
      <c r="D30" s="325"/>
      <c r="E30" s="325"/>
      <c r="F30" s="325"/>
      <c r="G30" s="325"/>
      <c r="H30" s="325"/>
      <c r="I30" s="40"/>
    </row>
    <row r="31" spans="1:9" x14ac:dyDescent="0.25">
      <c r="A31" s="41" t="s">
        <v>36</v>
      </c>
      <c r="B31" s="325" t="s">
        <v>83</v>
      </c>
      <c r="C31" s="325"/>
      <c r="D31" s="325"/>
      <c r="E31" s="325"/>
      <c r="F31" s="325"/>
      <c r="G31" s="325"/>
      <c r="H31" s="325"/>
      <c r="I31" s="40"/>
    </row>
    <row r="32" spans="1:9" ht="49.5" customHeight="1" x14ac:dyDescent="0.25">
      <c r="A32" s="41" t="s">
        <v>37</v>
      </c>
      <c r="B32" s="325" t="s">
        <v>92</v>
      </c>
      <c r="C32" s="325"/>
      <c r="D32" s="325"/>
      <c r="E32" s="325"/>
      <c r="F32" s="325"/>
      <c r="G32" s="325"/>
      <c r="H32" s="325"/>
      <c r="I32" s="40"/>
    </row>
    <row r="33" spans="1:9" ht="47.25" customHeight="1" x14ac:dyDescent="0.25">
      <c r="A33" s="41" t="s">
        <v>87</v>
      </c>
      <c r="B33" s="325" t="s">
        <v>84</v>
      </c>
      <c r="C33" s="325"/>
      <c r="D33" s="325"/>
      <c r="E33" s="325"/>
      <c r="F33" s="325"/>
      <c r="G33" s="325"/>
      <c r="H33" s="325"/>
      <c r="I33" s="40"/>
    </row>
    <row r="34" spans="1:9" ht="7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x14ac:dyDescent="0.25">
      <c r="A35" s="42" t="s">
        <v>89</v>
      </c>
      <c r="B35" s="326" t="s">
        <v>88</v>
      </c>
      <c r="C35" s="326"/>
      <c r="D35" s="326"/>
      <c r="E35" s="326"/>
      <c r="F35" s="326"/>
      <c r="G35" s="326"/>
      <c r="H35" s="326"/>
      <c r="I35" s="40"/>
    </row>
    <row r="36" spans="1:9" ht="6.7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43.25" customHeight="1" x14ac:dyDescent="0.25">
      <c r="A37" s="41" t="s">
        <v>39</v>
      </c>
      <c r="B37" s="325" t="s">
        <v>160</v>
      </c>
      <c r="C37" s="325"/>
      <c r="D37" s="325"/>
      <c r="E37" s="325"/>
      <c r="F37" s="325"/>
      <c r="G37" s="325"/>
      <c r="H37" s="325"/>
      <c r="I37" s="40"/>
    </row>
    <row r="38" spans="1:9" x14ac:dyDescent="0.25">
      <c r="A38" s="41" t="s">
        <v>40</v>
      </c>
      <c r="B38" s="325" t="s">
        <v>83</v>
      </c>
      <c r="C38" s="325"/>
      <c r="D38" s="325"/>
      <c r="E38" s="325"/>
      <c r="F38" s="325"/>
      <c r="G38" s="325"/>
      <c r="H38" s="325"/>
      <c r="I38" s="40"/>
    </row>
    <row r="39" spans="1:9" ht="50.25" customHeight="1" x14ac:dyDescent="0.25">
      <c r="A39" s="41" t="s">
        <v>41</v>
      </c>
      <c r="B39" s="325" t="s">
        <v>92</v>
      </c>
      <c r="C39" s="325"/>
      <c r="D39" s="325"/>
      <c r="E39" s="325"/>
      <c r="F39" s="325"/>
      <c r="G39" s="325"/>
      <c r="H39" s="325"/>
      <c r="I39" s="40"/>
    </row>
    <row r="40" spans="1:9" ht="34.5" customHeight="1" x14ac:dyDescent="0.25">
      <c r="A40" s="41" t="s">
        <v>42</v>
      </c>
      <c r="B40" s="325" t="s">
        <v>84</v>
      </c>
      <c r="C40" s="325"/>
      <c r="D40" s="325"/>
      <c r="E40" s="325"/>
      <c r="F40" s="325"/>
      <c r="G40" s="325"/>
      <c r="H40" s="325"/>
      <c r="I40" s="40"/>
    </row>
    <row r="41" spans="1:9" ht="9.75" customHeight="1" x14ac:dyDescent="0.25">
      <c r="A41" s="41"/>
      <c r="B41" s="95"/>
      <c r="C41" s="95"/>
      <c r="D41" s="95"/>
      <c r="E41" s="95"/>
      <c r="F41" s="95"/>
      <c r="G41" s="95"/>
      <c r="H41" s="95"/>
      <c r="I41" s="40"/>
    </row>
    <row r="42" spans="1:9" x14ac:dyDescent="0.25">
      <c r="A42" s="42" t="s">
        <v>90</v>
      </c>
      <c r="B42" s="326" t="s">
        <v>161</v>
      </c>
      <c r="C42" s="326"/>
      <c r="D42" s="326"/>
      <c r="E42" s="326"/>
      <c r="F42" s="326"/>
      <c r="G42" s="326"/>
      <c r="H42" s="326"/>
      <c r="I42" s="40"/>
    </row>
    <row r="43" spans="1:9" ht="8.2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31.5" customHeight="1" x14ac:dyDescent="0.25">
      <c r="A44" s="41" t="s">
        <v>44</v>
      </c>
      <c r="B44" s="325" t="s">
        <v>176</v>
      </c>
      <c r="C44" s="325"/>
      <c r="D44" s="325"/>
      <c r="E44" s="325"/>
      <c r="F44" s="325"/>
      <c r="G44" s="325"/>
      <c r="H44" s="325"/>
      <c r="I44" s="40"/>
    </row>
    <row r="45" spans="1:9" ht="31.5" customHeight="1" x14ac:dyDescent="0.25">
      <c r="A45" s="41" t="s">
        <v>45</v>
      </c>
      <c r="B45" s="325" t="s">
        <v>195</v>
      </c>
      <c r="C45" s="325"/>
      <c r="D45" s="325"/>
      <c r="E45" s="325"/>
      <c r="F45" s="325"/>
      <c r="G45" s="325"/>
      <c r="H45" s="325"/>
      <c r="I45" s="40"/>
    </row>
    <row r="46" spans="1:9" ht="6.75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42" t="s">
        <v>162</v>
      </c>
      <c r="B47" s="326" t="s">
        <v>163</v>
      </c>
      <c r="C47" s="326"/>
      <c r="D47" s="326"/>
      <c r="E47" s="326"/>
      <c r="F47" s="326"/>
      <c r="G47" s="326"/>
      <c r="H47" s="326"/>
      <c r="I47" s="40"/>
    </row>
    <row r="48" spans="1:9" ht="8.2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</row>
    <row r="49" spans="1:9" ht="31.5" customHeight="1" x14ac:dyDescent="0.25">
      <c r="A49" s="41" t="s">
        <v>167</v>
      </c>
      <c r="B49" s="325" t="s">
        <v>177</v>
      </c>
      <c r="C49" s="325"/>
      <c r="D49" s="325"/>
      <c r="E49" s="325"/>
      <c r="F49" s="325"/>
      <c r="G49" s="325"/>
      <c r="H49" s="325"/>
      <c r="I49" s="40"/>
    </row>
    <row r="50" spans="1:9" ht="31.5" customHeight="1" x14ac:dyDescent="0.25">
      <c r="A50" s="41"/>
      <c r="B50" s="325"/>
      <c r="C50" s="325"/>
      <c r="D50" s="325"/>
      <c r="E50" s="325"/>
      <c r="F50" s="325"/>
      <c r="G50" s="325"/>
      <c r="H50" s="325"/>
      <c r="I50" s="40"/>
    </row>
    <row r="51" spans="1:9" ht="9.75" customHeight="1" x14ac:dyDescent="0.25">
      <c r="A51" s="41"/>
      <c r="B51" s="95"/>
      <c r="C51" s="95"/>
      <c r="D51" s="95"/>
      <c r="E51" s="95"/>
      <c r="F51" s="95"/>
      <c r="G51" s="95"/>
      <c r="H51" s="95"/>
      <c r="I51" s="40"/>
    </row>
    <row r="52" spans="1:9" x14ac:dyDescent="0.25">
      <c r="A52" s="42" t="s">
        <v>164</v>
      </c>
      <c r="B52" s="326" t="s">
        <v>165</v>
      </c>
      <c r="C52" s="326"/>
      <c r="D52" s="326"/>
      <c r="E52" s="326"/>
      <c r="F52" s="326"/>
      <c r="G52" s="326"/>
      <c r="H52" s="326"/>
      <c r="I52" s="40"/>
    </row>
    <row r="53" spans="1:9" ht="8.2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31.5" customHeight="1" x14ac:dyDescent="0.25">
      <c r="A54" s="41" t="s">
        <v>168</v>
      </c>
      <c r="B54" s="325" t="s">
        <v>178</v>
      </c>
      <c r="C54" s="325"/>
      <c r="D54" s="325"/>
      <c r="E54" s="325"/>
      <c r="F54" s="325"/>
      <c r="G54" s="325"/>
      <c r="H54" s="325"/>
      <c r="I54" s="40"/>
    </row>
    <row r="55" spans="1:9" ht="31.5" customHeight="1" x14ac:dyDescent="0.25">
      <c r="A55" s="41"/>
      <c r="B55" s="325"/>
      <c r="C55" s="325"/>
      <c r="D55" s="325"/>
      <c r="E55" s="325"/>
      <c r="F55" s="325"/>
      <c r="G55" s="325"/>
      <c r="H55" s="325"/>
      <c r="I55" s="40"/>
    </row>
    <row r="56" spans="1:9" ht="9.75" customHeight="1" x14ac:dyDescent="0.25">
      <c r="A56" s="41"/>
      <c r="B56" s="95"/>
      <c r="C56" s="95"/>
      <c r="D56" s="95"/>
      <c r="E56" s="95"/>
      <c r="F56" s="95"/>
      <c r="G56" s="95"/>
      <c r="H56" s="95"/>
      <c r="I56" s="40"/>
    </row>
    <row r="57" spans="1:9" x14ac:dyDescent="0.25">
      <c r="A57" s="42" t="s">
        <v>166</v>
      </c>
      <c r="B57" s="326" t="s">
        <v>172</v>
      </c>
      <c r="C57" s="326"/>
      <c r="D57" s="326"/>
      <c r="E57" s="326"/>
      <c r="F57" s="326"/>
      <c r="G57" s="326"/>
      <c r="H57" s="326"/>
      <c r="I57" s="40"/>
    </row>
    <row r="58" spans="1:9" ht="8.2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</row>
    <row r="59" spans="1:9" ht="31.5" customHeight="1" x14ac:dyDescent="0.25">
      <c r="A59" s="41" t="s">
        <v>169</v>
      </c>
      <c r="B59" s="325" t="s">
        <v>179</v>
      </c>
      <c r="C59" s="325"/>
      <c r="D59" s="325"/>
      <c r="E59" s="325"/>
      <c r="F59" s="325"/>
      <c r="G59" s="325"/>
      <c r="H59" s="325"/>
      <c r="I59" s="40"/>
    </row>
    <row r="60" spans="1:9" x14ac:dyDescent="0.25">
      <c r="A60" s="41" t="s">
        <v>196</v>
      </c>
      <c r="B60" s="325" t="s">
        <v>197</v>
      </c>
      <c r="C60" s="325"/>
      <c r="D60" s="325"/>
      <c r="E60" s="325"/>
      <c r="F60" s="325"/>
      <c r="G60" s="325"/>
      <c r="H60" s="325"/>
      <c r="I60" s="40"/>
    </row>
    <row r="61" spans="1:9" ht="9.75" customHeight="1" x14ac:dyDescent="0.25">
      <c r="A61" s="41"/>
      <c r="B61" s="95"/>
      <c r="C61" s="95"/>
      <c r="D61" s="95"/>
      <c r="E61" s="95"/>
      <c r="F61" s="95"/>
      <c r="G61" s="95"/>
      <c r="H61" s="95"/>
      <c r="I61" s="40"/>
    </row>
    <row r="62" spans="1:9" x14ac:dyDescent="0.25">
      <c r="A62" s="42" t="s">
        <v>170</v>
      </c>
      <c r="B62" s="326" t="s">
        <v>91</v>
      </c>
      <c r="C62" s="326"/>
      <c r="D62" s="326"/>
      <c r="E62" s="326"/>
      <c r="F62" s="326"/>
      <c r="G62" s="326"/>
      <c r="H62" s="326"/>
      <c r="I62" s="40"/>
    </row>
    <row r="63" spans="1:9" ht="8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ht="31.5" customHeight="1" x14ac:dyDescent="0.25">
      <c r="A64" s="41" t="s">
        <v>171</v>
      </c>
      <c r="B64" s="325" t="s">
        <v>180</v>
      </c>
      <c r="C64" s="325"/>
      <c r="D64" s="325"/>
      <c r="E64" s="325"/>
      <c r="F64" s="325"/>
      <c r="G64" s="325"/>
      <c r="H64" s="325"/>
      <c r="I64" s="40"/>
    </row>
    <row r="65" spans="1:9" ht="9.75" customHeight="1" x14ac:dyDescent="0.25">
      <c r="A65" s="41"/>
      <c r="B65" s="95"/>
      <c r="C65" s="95"/>
      <c r="D65" s="95"/>
      <c r="E65" s="95"/>
      <c r="F65" s="95"/>
      <c r="G65" s="95"/>
      <c r="H65" s="95"/>
      <c r="I65" s="40"/>
    </row>
    <row r="66" spans="1:9" x14ac:dyDescent="0.25">
      <c r="A66" s="42" t="s">
        <v>174</v>
      </c>
      <c r="B66" s="326" t="s">
        <v>173</v>
      </c>
      <c r="C66" s="326"/>
      <c r="D66" s="326"/>
      <c r="E66" s="326"/>
      <c r="F66" s="326"/>
      <c r="G66" s="326"/>
      <c r="H66" s="326"/>
      <c r="I66" s="40"/>
    </row>
    <row r="67" spans="1:9" ht="6.7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31.5" customHeight="1" x14ac:dyDescent="0.25">
      <c r="A68" s="41" t="s">
        <v>175</v>
      </c>
      <c r="B68" s="325" t="s">
        <v>181</v>
      </c>
      <c r="C68" s="325"/>
      <c r="D68" s="325"/>
      <c r="E68" s="325"/>
      <c r="F68" s="325"/>
      <c r="G68" s="325"/>
      <c r="H68" s="325"/>
      <c r="I68" s="40"/>
    </row>
  </sheetData>
  <mergeCells count="45">
    <mergeCell ref="B59:H59"/>
    <mergeCell ref="B62:H62"/>
    <mergeCell ref="B64:H64"/>
    <mergeCell ref="B32:H32"/>
    <mergeCell ref="B33:H33"/>
    <mergeCell ref="B35:H35"/>
    <mergeCell ref="B55:H55"/>
    <mergeCell ref="B68:H68"/>
    <mergeCell ref="B37:H37"/>
    <mergeCell ref="B38:H38"/>
    <mergeCell ref="B39:H39"/>
    <mergeCell ref="B40:H40"/>
    <mergeCell ref="B66:H66"/>
    <mergeCell ref="B42:H42"/>
    <mergeCell ref="B44:H44"/>
    <mergeCell ref="B47:H47"/>
    <mergeCell ref="B49:H49"/>
    <mergeCell ref="B52:H52"/>
    <mergeCell ref="B54:H54"/>
    <mergeCell ref="B57:H57"/>
    <mergeCell ref="B45:H45"/>
    <mergeCell ref="B50:H50"/>
    <mergeCell ref="B60:H60"/>
    <mergeCell ref="B25:H25"/>
    <mergeCell ref="B26:H26"/>
    <mergeCell ref="B28:H28"/>
    <mergeCell ref="B30:H30"/>
    <mergeCell ref="B31:H31"/>
    <mergeCell ref="B18:H18"/>
    <mergeCell ref="B19:H19"/>
    <mergeCell ref="B21:H21"/>
    <mergeCell ref="B23:H23"/>
    <mergeCell ref="B24:H24"/>
    <mergeCell ref="A1:I1"/>
    <mergeCell ref="B3:I3"/>
    <mergeCell ref="B5:I5"/>
    <mergeCell ref="B7:I7"/>
    <mergeCell ref="B8:I8"/>
    <mergeCell ref="B16:H16"/>
    <mergeCell ref="B17:H17"/>
    <mergeCell ref="B9:H9"/>
    <mergeCell ref="B11:H11"/>
    <mergeCell ref="B13:H13"/>
    <mergeCell ref="B14:H14"/>
    <mergeCell ref="B15:H15"/>
  </mergeCells>
  <printOptions horizontalCentered="1" verticalCentered="1"/>
  <pageMargins left="0.39370078740157483" right="0.39370078740157483" top="0.59055118110236227" bottom="0.78740157480314965" header="0.43307086614173229" footer="0.47244094488188981"/>
  <pageSetup paperSize="9" scale="61" orientation="portrait" horizontalDpi="200" verticalDpi="200" r:id="rId1"/>
  <headerFooter>
    <oddFooter>&amp;CСтраница &amp;P из &amp;N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T44"/>
  <sheetViews>
    <sheetView zoomScale="80" zoomScaleNormal="80" zoomScaleSheetLayoutView="100" workbookViewId="0">
      <pane xSplit="11" ySplit="6" topLeftCell="L7" activePane="bottomRight" state="frozen"/>
      <selection pane="topRight" activeCell="L1" sqref="L1"/>
      <selection pane="bottomLeft" activeCell="A5" sqref="A5"/>
      <selection pane="bottomRight" activeCell="K12" sqref="K12"/>
    </sheetView>
  </sheetViews>
  <sheetFormatPr defaultRowHeight="15" x14ac:dyDescent="0.25"/>
  <cols>
    <col min="1" max="1" width="4.7109375" customWidth="1"/>
    <col min="2" max="2" width="42.425781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0" width="11.28515625" customWidth="1"/>
    <col min="11" max="11" width="11.85546875" customWidth="1"/>
    <col min="12" max="12" width="10.28515625" customWidth="1"/>
    <col min="13" max="14" width="10.42578125" customWidth="1"/>
    <col min="15" max="15" width="11" customWidth="1"/>
    <col min="16" max="16" width="11.28515625" customWidth="1"/>
    <col min="17" max="18" width="10.5703125" bestFit="1" customWidth="1"/>
    <col min="19" max="19" width="11.28515625" customWidth="1"/>
    <col min="20" max="20" width="0" hidden="1" customWidth="1"/>
  </cols>
  <sheetData>
    <row r="1" spans="1:20" ht="18.75" x14ac:dyDescent="0.3">
      <c r="A1" s="338" t="s">
        <v>134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20" ht="15.7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0" ht="18.75" x14ac:dyDescent="0.3">
      <c r="A3" s="155"/>
      <c r="B3" s="152" t="s">
        <v>58</v>
      </c>
      <c r="C3" s="155"/>
      <c r="D3" s="155"/>
      <c r="E3" s="155"/>
      <c r="F3" s="155"/>
      <c r="G3" s="155"/>
      <c r="H3" s="155"/>
      <c r="I3" s="155"/>
      <c r="J3" s="155"/>
      <c r="K3" s="155"/>
      <c r="L3" s="403">
        <f>'Статистика Город'!B3</f>
        <v>0</v>
      </c>
      <c r="M3" s="403"/>
      <c r="N3" s="403"/>
      <c r="O3" s="155"/>
      <c r="P3" s="155"/>
      <c r="Q3" s="155"/>
      <c r="R3" s="155"/>
      <c r="S3" s="155"/>
    </row>
    <row r="4" spans="1:20" ht="15.75" thickBot="1" x14ac:dyDescent="0.3"/>
    <row r="5" spans="1:20" s="49" customFormat="1" ht="15" customHeight="1" x14ac:dyDescent="0.2">
      <c r="A5" s="395" t="s">
        <v>6</v>
      </c>
      <c r="B5" s="397" t="s">
        <v>150</v>
      </c>
      <c r="C5" s="399" t="s">
        <v>125</v>
      </c>
      <c r="D5" s="399"/>
      <c r="E5" s="399"/>
      <c r="F5" s="399"/>
      <c r="G5" s="399"/>
      <c r="H5" s="399"/>
      <c r="I5" s="399"/>
      <c r="J5" s="399"/>
      <c r="K5" s="56"/>
      <c r="L5" s="399" t="s">
        <v>101</v>
      </c>
      <c r="M5" s="399"/>
      <c r="N5" s="399"/>
      <c r="O5" s="399"/>
      <c r="P5" s="399"/>
      <c r="Q5" s="399"/>
      <c r="R5" s="399"/>
      <c r="S5" s="421"/>
    </row>
    <row r="6" spans="1:20" s="50" customFormat="1" ht="48.75" thickBot="1" x14ac:dyDescent="0.25">
      <c r="A6" s="396"/>
      <c r="B6" s="398"/>
      <c r="C6" s="57" t="s">
        <v>117</v>
      </c>
      <c r="D6" s="57" t="s">
        <v>118</v>
      </c>
      <c r="E6" s="58" t="s">
        <v>119</v>
      </c>
      <c r="F6" s="58" t="s">
        <v>120</v>
      </c>
      <c r="G6" s="58" t="s">
        <v>121</v>
      </c>
      <c r="H6" s="58" t="s">
        <v>122</v>
      </c>
      <c r="I6" s="58" t="s">
        <v>123</v>
      </c>
      <c r="J6" s="58" t="s">
        <v>124</v>
      </c>
      <c r="K6" s="58" t="s">
        <v>126</v>
      </c>
      <c r="L6" s="154" t="s">
        <v>117</v>
      </c>
      <c r="M6" s="154" t="s">
        <v>118</v>
      </c>
      <c r="N6" s="59" t="s">
        <v>119</v>
      </c>
      <c r="O6" s="59" t="s">
        <v>120</v>
      </c>
      <c r="P6" s="59" t="s">
        <v>121</v>
      </c>
      <c r="Q6" s="59" t="s">
        <v>122</v>
      </c>
      <c r="R6" s="59" t="s">
        <v>123</v>
      </c>
      <c r="S6" s="60" t="s">
        <v>124</v>
      </c>
    </row>
    <row r="7" spans="1:20" s="50" customFormat="1" ht="15" customHeight="1" thickBot="1" x14ac:dyDescent="0.25">
      <c r="A7" s="96"/>
      <c r="B7" s="76"/>
      <c r="C7" s="76"/>
      <c r="D7" s="76"/>
      <c r="E7" s="76"/>
      <c r="F7" s="76"/>
      <c r="G7" s="76"/>
      <c r="H7" s="76"/>
      <c r="I7" s="76"/>
      <c r="J7" s="76"/>
      <c r="K7" s="406" t="s">
        <v>127</v>
      </c>
      <c r="L7" s="406"/>
      <c r="M7" s="406"/>
      <c r="N7" s="406"/>
      <c r="O7" s="406"/>
      <c r="P7" s="406"/>
      <c r="Q7" s="406"/>
      <c r="R7" s="406"/>
      <c r="S7" s="407"/>
    </row>
    <row r="8" spans="1:20" s="50" customFormat="1" ht="49.5" x14ac:dyDescent="0.3">
      <c r="A8" s="88" t="s">
        <v>7</v>
      </c>
      <c r="B8" s="85" t="str">
        <f>'Рез 13-17 лет'!B10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8" s="89">
        <f>'Опрос 13-17 лет'!D246+'Опрос Родители'!E248</f>
        <v>0</v>
      </c>
      <c r="D8" s="89">
        <f>'Опрос 13-17 лет'!D247+'Опрос Родители'!E249</f>
        <v>0</v>
      </c>
      <c r="E8" s="89">
        <f>'Опрос 13-17 лет'!D248+'Опрос Родители'!E250</f>
        <v>0</v>
      </c>
      <c r="F8" s="90"/>
      <c r="G8" s="90"/>
      <c r="H8" s="90"/>
      <c r="I8" s="90"/>
      <c r="J8" s="90"/>
      <c r="K8" s="122">
        <f>'Опрос 13-17 лет'!D250+'Опрос Родители'!E252</f>
        <v>0</v>
      </c>
      <c r="L8" s="147" t="e">
        <f>C8/K8</f>
        <v>#DIV/0!</v>
      </c>
      <c r="M8" s="147" t="e">
        <f>D8/K8</f>
        <v>#DIV/0!</v>
      </c>
      <c r="N8" s="147" t="e">
        <f>E8/K8</f>
        <v>#DIV/0!</v>
      </c>
      <c r="O8" s="150"/>
      <c r="P8" s="150"/>
      <c r="Q8" s="150"/>
      <c r="R8" s="150"/>
      <c r="S8" s="151"/>
      <c r="T8" s="77" t="e">
        <f>SUM(L8:S8)</f>
        <v>#DIV/0!</v>
      </c>
    </row>
    <row r="9" spans="1:20" s="50" customFormat="1" ht="49.5" x14ac:dyDescent="0.3">
      <c r="A9" s="61" t="s">
        <v>8</v>
      </c>
      <c r="B9" s="52" t="str">
        <f>'Рез 13-17 лет'!B11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9" s="51">
        <f>'Опрос 13-17 лет'!E246+'Опрос Родители'!F248</f>
        <v>0</v>
      </c>
      <c r="D9" s="51">
        <f>'Опрос 13-17 лет'!E247+'Опрос Родители'!F249</f>
        <v>0</v>
      </c>
      <c r="E9" s="51">
        <f>'Опрос 13-17 лет'!E248+'Опрос Родители'!F250</f>
        <v>0</v>
      </c>
      <c r="F9" s="53"/>
      <c r="G9" s="53"/>
      <c r="H9" s="53"/>
      <c r="I9" s="53"/>
      <c r="J9" s="53"/>
      <c r="K9" s="116">
        <f>'Опрос 13-17 лет'!E250+'Опрос Родители'!F252</f>
        <v>0</v>
      </c>
      <c r="L9" s="138" t="e">
        <f>C9/K9</f>
        <v>#DIV/0!</v>
      </c>
      <c r="M9" s="138" t="e">
        <f>D9/K9</f>
        <v>#DIV/0!</v>
      </c>
      <c r="N9" s="138" t="e">
        <f>E9/K9</f>
        <v>#DIV/0!</v>
      </c>
      <c r="O9" s="139"/>
      <c r="P9" s="139"/>
      <c r="Q9" s="139"/>
      <c r="R9" s="139"/>
      <c r="S9" s="140"/>
      <c r="T9" s="77" t="e">
        <f>SUM(L9:S9)</f>
        <v>#DIV/0!</v>
      </c>
    </row>
    <row r="10" spans="1:20" s="50" customFormat="1" ht="37.5" x14ac:dyDescent="0.3">
      <c r="A10" s="61" t="s">
        <v>9</v>
      </c>
      <c r="B10" s="52" t="str">
        <f>'Рез 13-17 лет'!B12</f>
        <v>Участвовали ли Вы в подготовке и проведении общественных мероприятий в течение последних 12 месяцев?</v>
      </c>
      <c r="C10" s="51">
        <f>'Опрос 13-17 лет'!F246</f>
        <v>0</v>
      </c>
      <c r="D10" s="51">
        <f>'Опрос 13-17 лет'!F247</f>
        <v>0</v>
      </c>
      <c r="E10" s="51">
        <f>'Опрос 13-17 лет'!F248</f>
        <v>0</v>
      </c>
      <c r="F10" s="53"/>
      <c r="G10" s="53"/>
      <c r="H10" s="53"/>
      <c r="I10" s="53"/>
      <c r="J10" s="53"/>
      <c r="K10" s="116">
        <f>'Опрос 13-17 лет'!F250</f>
        <v>0</v>
      </c>
      <c r="L10" s="138" t="e">
        <f>C10/K10</f>
        <v>#DIV/0!</v>
      </c>
      <c r="M10" s="138" t="e">
        <f>D10/K10</f>
        <v>#DIV/0!</v>
      </c>
      <c r="N10" s="138" t="e">
        <f>E10/K10</f>
        <v>#DIV/0!</v>
      </c>
      <c r="O10" s="139"/>
      <c r="P10" s="139"/>
      <c r="Q10" s="139"/>
      <c r="R10" s="139"/>
      <c r="S10" s="140"/>
      <c r="T10" s="77" t="e">
        <f>SUM(L10:S10)</f>
        <v>#DIV/0!</v>
      </c>
    </row>
    <row r="11" spans="1:20" s="50" customFormat="1" ht="61.5" x14ac:dyDescent="0.3">
      <c r="A11" s="61" t="s">
        <v>10</v>
      </c>
      <c r="B11" s="52" t="str">
        <f>'Рез 13-17 лет'!B13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1" s="51">
        <f>'Опрос 13-17 лет'!G246</f>
        <v>0</v>
      </c>
      <c r="D11" s="51">
        <f>'Опрос 13-17 лет'!G247</f>
        <v>0</v>
      </c>
      <c r="E11" s="51">
        <f>'Опрос 13-17 лет'!G248</f>
        <v>0</v>
      </c>
      <c r="F11" s="53"/>
      <c r="G11" s="53"/>
      <c r="H11" s="53"/>
      <c r="I11" s="53"/>
      <c r="J11" s="53"/>
      <c r="K11" s="116">
        <f>'Опрос 13-17 лет'!G250</f>
        <v>0</v>
      </c>
      <c r="L11" s="138" t="e">
        <f>C11/K11</f>
        <v>#DIV/0!</v>
      </c>
      <c r="M11" s="138" t="e">
        <f>D11/K11</f>
        <v>#DIV/0!</v>
      </c>
      <c r="N11" s="138" t="e">
        <f>E11/K11</f>
        <v>#DIV/0!</v>
      </c>
      <c r="O11" s="139"/>
      <c r="P11" s="139"/>
      <c r="Q11" s="139"/>
      <c r="R11" s="139"/>
      <c r="S11" s="140"/>
      <c r="T11" s="77" t="e">
        <f>SUM(L11:S11)</f>
        <v>#DIV/0!</v>
      </c>
    </row>
    <row r="12" spans="1:20" s="50" customFormat="1" ht="66" customHeight="1" thickBot="1" x14ac:dyDescent="0.35">
      <c r="A12" s="62" t="s">
        <v>11</v>
      </c>
      <c r="B12" s="58" t="str">
        <f>'Рез 13-17 лет'!B14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2" s="63"/>
      <c r="D12" s="63"/>
      <c r="E12" s="63"/>
      <c r="F12" s="57">
        <f>'Опрос 13-17 лет'!H245+'Опрос Родители'!G247</f>
        <v>0</v>
      </c>
      <c r="G12" s="57">
        <f>'Опрос 13-17 лет'!H246+'Опрос Родители'!G248</f>
        <v>0</v>
      </c>
      <c r="H12" s="57">
        <f>'Опрос 13-17 лет'!H247+'Опрос Родители'!G249</f>
        <v>0</v>
      </c>
      <c r="I12" s="57">
        <f>'Опрос 13-17 лет'!H248+'Опрос Родители'!G250</f>
        <v>0</v>
      </c>
      <c r="J12" s="57">
        <f>'Опрос 13-17 лет'!H249+'Опрос Родители'!G251</f>
        <v>0</v>
      </c>
      <c r="K12" s="120">
        <f>'Опрос 13-17 лет'!H250+'Опрос Родители'!G252</f>
        <v>0</v>
      </c>
      <c r="L12" s="141"/>
      <c r="M12" s="141"/>
      <c r="N12" s="141"/>
      <c r="O12" s="142" t="e">
        <f>F12/$K12</f>
        <v>#DIV/0!</v>
      </c>
      <c r="P12" s="142" t="e">
        <f>G12/$K12</f>
        <v>#DIV/0!</v>
      </c>
      <c r="Q12" s="142" t="e">
        <f>H12/$K12</f>
        <v>#DIV/0!</v>
      </c>
      <c r="R12" s="142" t="e">
        <f>I12/$K12</f>
        <v>#DIV/0!</v>
      </c>
      <c r="S12" s="143" t="e">
        <f>J12/$K12</f>
        <v>#DIV/0!</v>
      </c>
      <c r="T12" s="77" t="e">
        <f>SUM(L12:S12)</f>
        <v>#DIV/0!</v>
      </c>
    </row>
    <row r="13" spans="1:20" s="50" customFormat="1" ht="15.75" customHeight="1" thickBot="1" x14ac:dyDescent="0.25">
      <c r="A13" s="405" t="s">
        <v>128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7"/>
    </row>
    <row r="14" spans="1:20" s="50" customFormat="1" ht="25.5" x14ac:dyDescent="0.3">
      <c r="A14" s="72" t="s">
        <v>12</v>
      </c>
      <c r="B14" s="69" t="s">
        <v>111</v>
      </c>
      <c r="C14" s="70">
        <f>'Опрос 13-17 лет'!I246+'Опрос Родители'!H248</f>
        <v>0</v>
      </c>
      <c r="D14" s="70">
        <f>'Опрос 13-17 лет'!I247+'Опрос Родители'!H249</f>
        <v>0</v>
      </c>
      <c r="E14" s="70">
        <f>'Опрос 13-17 лет'!I248+'Опрос Родители'!H250</f>
        <v>0</v>
      </c>
      <c r="F14" s="71"/>
      <c r="G14" s="71"/>
      <c r="H14" s="71"/>
      <c r="I14" s="71"/>
      <c r="J14" s="71"/>
      <c r="K14" s="133">
        <f>'Опрос 13-17 лет'!I250+'Опрос Родители'!H252</f>
        <v>0</v>
      </c>
      <c r="L14" s="135" t="e">
        <f>C14/K14</f>
        <v>#DIV/0!</v>
      </c>
      <c r="M14" s="135" t="e">
        <f>D14/K14</f>
        <v>#DIV/0!</v>
      </c>
      <c r="N14" s="135" t="e">
        <f>E14/K14</f>
        <v>#DIV/0!</v>
      </c>
      <c r="O14" s="136"/>
      <c r="P14" s="136"/>
      <c r="Q14" s="136"/>
      <c r="R14" s="136"/>
      <c r="S14" s="137"/>
      <c r="T14" s="77" t="e">
        <f>SUM(L14:S14)</f>
        <v>#DIV/0!</v>
      </c>
    </row>
    <row r="15" spans="1:20" s="50" customFormat="1" ht="25.5" x14ac:dyDescent="0.3">
      <c r="A15" s="64" t="s">
        <v>15</v>
      </c>
      <c r="B15" s="52" t="s">
        <v>74</v>
      </c>
      <c r="C15" s="51">
        <f>'Опрос 6-12 лет'!D248+'Опрос Родители'!I248</f>
        <v>0</v>
      </c>
      <c r="D15" s="51">
        <f>'Опрос 6-12 лет'!D249+'Опрос Родители'!I249</f>
        <v>0</v>
      </c>
      <c r="E15" s="51">
        <f>'Опрос 6-12 лет'!D250+'Опрос Родители'!I250</f>
        <v>0</v>
      </c>
      <c r="F15" s="53"/>
      <c r="G15" s="53"/>
      <c r="H15" s="53"/>
      <c r="I15" s="53"/>
      <c r="J15" s="53"/>
      <c r="K15" s="116">
        <f>'Опрос 6-12 лет'!D252+'Опрос Родители'!I252</f>
        <v>0</v>
      </c>
      <c r="L15" s="138" t="e">
        <f>C15/K15</f>
        <v>#DIV/0!</v>
      </c>
      <c r="M15" s="138" t="e">
        <f>D15/K15</f>
        <v>#DIV/0!</v>
      </c>
      <c r="N15" s="138" t="e">
        <f>E15/K15</f>
        <v>#DIV/0!</v>
      </c>
      <c r="O15" s="139"/>
      <c r="P15" s="139"/>
      <c r="Q15" s="139"/>
      <c r="R15" s="139"/>
      <c r="S15" s="140"/>
      <c r="T15" s="77" t="e">
        <f>SUM(L15:S15)</f>
        <v>#DIV/0!</v>
      </c>
    </row>
    <row r="16" spans="1:20" s="50" customFormat="1" ht="25.5" x14ac:dyDescent="0.3">
      <c r="A16" s="64" t="s">
        <v>16</v>
      </c>
      <c r="B16" s="52" t="s">
        <v>102</v>
      </c>
      <c r="C16" s="51">
        <f>'Опрос 6-12 лет'!E248+'Опрос 13-17 лет'!J246+'Опрос Родители'!J248</f>
        <v>0</v>
      </c>
      <c r="D16" s="51">
        <f>'Опрос 6-12 лет'!E249+'Опрос 13-17 лет'!J247+'Опрос Родители'!J249</f>
        <v>0</v>
      </c>
      <c r="E16" s="51">
        <f>'Опрос 6-12 лет'!E250+'Опрос 13-17 лет'!J248+'Опрос Родители'!J250</f>
        <v>0</v>
      </c>
      <c r="F16" s="53"/>
      <c r="G16" s="53"/>
      <c r="H16" s="53"/>
      <c r="I16" s="53"/>
      <c r="J16" s="53"/>
      <c r="K16" s="116">
        <f>'Опрос 6-12 лет'!E252+'Опрос 13-17 лет'!J250+'Опрос Родители'!J252</f>
        <v>0</v>
      </c>
      <c r="L16" s="138" t="e">
        <f>C16/K16</f>
        <v>#DIV/0!</v>
      </c>
      <c r="M16" s="138" t="e">
        <f>D16/K16</f>
        <v>#DIV/0!</v>
      </c>
      <c r="N16" s="138" t="e">
        <f>E16/K16</f>
        <v>#DIV/0!</v>
      </c>
      <c r="O16" s="139"/>
      <c r="P16" s="139"/>
      <c r="Q16" s="139"/>
      <c r="R16" s="139"/>
      <c r="S16" s="140"/>
      <c r="T16" s="77" t="e">
        <f>SUM(L16:S16)</f>
        <v>#DIV/0!</v>
      </c>
    </row>
    <row r="17" spans="1:20" s="50" customFormat="1" ht="37.5" x14ac:dyDescent="0.3">
      <c r="A17" s="64" t="s">
        <v>17</v>
      </c>
      <c r="B17" s="52" t="s">
        <v>153</v>
      </c>
      <c r="C17" s="51">
        <f>'Опрос 6-12 лет'!F248+'Опрос 13-17 лет'!K246+'Опрос Родители'!K248</f>
        <v>0</v>
      </c>
      <c r="D17" s="51">
        <f>'Опрос 6-12 лет'!F249+'Опрос 13-17 лет'!K247+'Опрос Родители'!K249</f>
        <v>0</v>
      </c>
      <c r="E17" s="51">
        <f>'Опрос 6-12 лет'!F250+'Опрос 13-17 лет'!K248+'Опрос Родители'!K250</f>
        <v>0</v>
      </c>
      <c r="F17" s="53"/>
      <c r="G17" s="53"/>
      <c r="H17" s="53"/>
      <c r="I17" s="53"/>
      <c r="J17" s="53"/>
      <c r="K17" s="116">
        <f>'Опрос 6-12 лет'!F252+'Опрос 13-17 лет'!K250+'Опрос Родители'!K252</f>
        <v>0</v>
      </c>
      <c r="L17" s="138" t="e">
        <f>C17/K17</f>
        <v>#DIV/0!</v>
      </c>
      <c r="M17" s="138" t="e">
        <f>D17/K17</f>
        <v>#DIV/0!</v>
      </c>
      <c r="N17" s="138" t="e">
        <f>E17/K17</f>
        <v>#DIV/0!</v>
      </c>
      <c r="O17" s="139"/>
      <c r="P17" s="139"/>
      <c r="Q17" s="139"/>
      <c r="R17" s="139"/>
      <c r="S17" s="140"/>
      <c r="T17" s="77" t="e">
        <f>SUM(L17:S17)</f>
        <v>#DIV/0!</v>
      </c>
    </row>
    <row r="18" spans="1:20" s="50" customFormat="1" ht="26.25" thickBot="1" x14ac:dyDescent="0.35">
      <c r="A18" s="65" t="s">
        <v>18</v>
      </c>
      <c r="B18" s="58" t="s">
        <v>187</v>
      </c>
      <c r="C18" s="63"/>
      <c r="D18" s="63"/>
      <c r="E18" s="63"/>
      <c r="F18" s="57">
        <f>'Опрос 13-17 лет'!L245+'Опрос Родители'!L247</f>
        <v>0</v>
      </c>
      <c r="G18" s="57">
        <f>'Опрос 13-17 лет'!L246+'Опрос Родители'!L248</f>
        <v>0</v>
      </c>
      <c r="H18" s="57">
        <f>'Опрос 13-17 лет'!L247+'Опрос Родители'!L249</f>
        <v>0</v>
      </c>
      <c r="I18" s="57">
        <f>'Опрос 13-17 лет'!L248+'Опрос Родители'!L250</f>
        <v>0</v>
      </c>
      <c r="J18" s="57">
        <f>'Опрос 13-17 лет'!L249+'Опрос Родители'!L251</f>
        <v>0</v>
      </c>
      <c r="K18" s="120">
        <f>'Опрос 13-17 лет'!L250+'Опрос Родители'!L252</f>
        <v>0</v>
      </c>
      <c r="L18" s="141"/>
      <c r="M18" s="141"/>
      <c r="N18" s="141"/>
      <c r="O18" s="142" t="e">
        <f>F18/$K18</f>
        <v>#DIV/0!</v>
      </c>
      <c r="P18" s="142" t="e">
        <f>G18/$K18</f>
        <v>#DIV/0!</v>
      </c>
      <c r="Q18" s="142" t="e">
        <f>H18/$K18</f>
        <v>#DIV/0!</v>
      </c>
      <c r="R18" s="142" t="e">
        <f>I18/$K18</f>
        <v>#DIV/0!</v>
      </c>
      <c r="S18" s="143" t="e">
        <f>J18/$K18</f>
        <v>#DIV/0!</v>
      </c>
      <c r="T18" s="77" t="e">
        <f>SUM(L18:S18)</f>
        <v>#DIV/0!</v>
      </c>
    </row>
    <row r="19" spans="1:20" s="50" customFormat="1" ht="15.75" customHeight="1" thickBot="1" x14ac:dyDescent="0.25">
      <c r="A19" s="405" t="s">
        <v>129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7"/>
    </row>
    <row r="20" spans="1:20" s="50" customFormat="1" ht="61.5" x14ac:dyDescent="0.3">
      <c r="A20" s="68" t="s">
        <v>23</v>
      </c>
      <c r="B20" s="69" t="str">
        <f>'Рез 13-17 лет'!B23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0" s="70">
        <f>'Опрос 6-12 лет'!G248+'Опрос 13-17 лет'!M246</f>
        <v>0</v>
      </c>
      <c r="D20" s="70">
        <f>'Опрос 6-12 лет'!G249+'Опрос 13-17 лет'!M247</f>
        <v>0</v>
      </c>
      <c r="E20" s="70">
        <f>'Опрос 6-12 лет'!G250+'Опрос 13-17 лет'!M248</f>
        <v>0</v>
      </c>
      <c r="F20" s="71"/>
      <c r="G20" s="71"/>
      <c r="H20" s="71"/>
      <c r="I20" s="71"/>
      <c r="J20" s="71"/>
      <c r="K20" s="133">
        <f>'Опрос 6-12 лет'!G252+'Опрос 13-17 лет'!M250</f>
        <v>0</v>
      </c>
      <c r="L20" s="135" t="e">
        <f>C20/K20</f>
        <v>#DIV/0!</v>
      </c>
      <c r="M20" s="135" t="e">
        <f>D20/K20</f>
        <v>#DIV/0!</v>
      </c>
      <c r="N20" s="135" t="e">
        <f>E20/K20</f>
        <v>#DIV/0!</v>
      </c>
      <c r="O20" s="136"/>
      <c r="P20" s="136"/>
      <c r="Q20" s="136"/>
      <c r="R20" s="136"/>
      <c r="S20" s="137"/>
      <c r="T20" s="77" t="e">
        <f>SUM(L20:S20)</f>
        <v>#DIV/0!</v>
      </c>
    </row>
    <row r="21" spans="1:20" s="50" customFormat="1" ht="49.5" x14ac:dyDescent="0.3">
      <c r="A21" s="79" t="s">
        <v>24</v>
      </c>
      <c r="B21" s="272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1" s="273">
        <f>'Опрос 6-12 лет'!H248+'Опрос 13-17 лет'!N246+'Опрос Родители'!M248</f>
        <v>0</v>
      </c>
      <c r="D21" s="273">
        <f>'Опрос 6-12 лет'!H249+'Опрос 13-17 лет'!N247+'Опрос Родители'!M249</f>
        <v>0</v>
      </c>
      <c r="E21" s="273">
        <f>'Опрос 6-12 лет'!H250+'Опрос 13-17 лет'!N248+'Опрос Родители'!M250</f>
        <v>0</v>
      </c>
      <c r="F21" s="274"/>
      <c r="G21" s="274"/>
      <c r="H21" s="274"/>
      <c r="I21" s="274"/>
      <c r="J21" s="274"/>
      <c r="K21" s="145">
        <f>'Опрос 6-12 лет'!H252+'Опрос 13-17 лет'!N250+'Опрос Родители'!M252</f>
        <v>0</v>
      </c>
      <c r="L21" s="275" t="e">
        <f>C21/K21</f>
        <v>#DIV/0!</v>
      </c>
      <c r="M21" s="275" t="e">
        <f>D21/K21</f>
        <v>#DIV/0!</v>
      </c>
      <c r="N21" s="275" t="e">
        <f>E21/K21</f>
        <v>#DIV/0!</v>
      </c>
      <c r="O21" s="146"/>
      <c r="P21" s="146"/>
      <c r="Q21" s="146"/>
      <c r="R21" s="146"/>
      <c r="S21" s="276"/>
      <c r="T21" s="77"/>
    </row>
    <row r="22" spans="1:20" s="50" customFormat="1" ht="26.25" thickBot="1" x14ac:dyDescent="0.35">
      <c r="A22" s="62" t="s">
        <v>78</v>
      </c>
      <c r="B22" s="58" t="str">
        <f>'Опрос Родители'!N2</f>
        <v>Верно ли, что Вы не боитесь ходить по городу в темное время суток?</v>
      </c>
      <c r="C22" s="63"/>
      <c r="D22" s="63"/>
      <c r="E22" s="63"/>
      <c r="F22" s="57">
        <f>'Опрос 13-17 лет'!O245+'Опрос Родители'!N247</f>
        <v>0</v>
      </c>
      <c r="G22" s="57">
        <f>'Опрос 13-17 лет'!O246+'Опрос Родители'!N248</f>
        <v>0</v>
      </c>
      <c r="H22" s="57">
        <f>'Опрос 13-17 лет'!O247+'Опрос Родители'!N249</f>
        <v>0</v>
      </c>
      <c r="I22" s="57">
        <f>'Опрос 13-17 лет'!O248+'Опрос Родители'!N250</f>
        <v>0</v>
      </c>
      <c r="J22" s="57">
        <f>'Опрос 13-17 лет'!O249+'Опрос Родители'!N251</f>
        <v>0</v>
      </c>
      <c r="K22" s="120">
        <f>'Опрос 13-17 лет'!O250+'Опрос Родители'!N252</f>
        <v>0</v>
      </c>
      <c r="L22" s="141"/>
      <c r="M22" s="141"/>
      <c r="N22" s="141"/>
      <c r="O22" s="142" t="e">
        <f>F22/$K22</f>
        <v>#DIV/0!</v>
      </c>
      <c r="P22" s="142" t="e">
        <f>G22/$K22</f>
        <v>#DIV/0!</v>
      </c>
      <c r="Q22" s="142" t="e">
        <f>H22/$K22</f>
        <v>#DIV/0!</v>
      </c>
      <c r="R22" s="142" t="e">
        <f>I22/$K22</f>
        <v>#DIV/0!</v>
      </c>
      <c r="S22" s="143" t="e">
        <f>J22/$K22</f>
        <v>#DIV/0!</v>
      </c>
      <c r="T22" s="77" t="e">
        <f>SUM(L22:S22)</f>
        <v>#DIV/0!</v>
      </c>
    </row>
    <row r="23" spans="1:20" s="49" customFormat="1" ht="15" customHeight="1" x14ac:dyDescent="0.2">
      <c r="A23" s="395" t="s">
        <v>6</v>
      </c>
      <c r="B23" s="397" t="s">
        <v>150</v>
      </c>
      <c r="C23" s="399" t="s">
        <v>125</v>
      </c>
      <c r="D23" s="399"/>
      <c r="E23" s="399"/>
      <c r="F23" s="399"/>
      <c r="G23" s="399"/>
      <c r="H23" s="399"/>
      <c r="I23" s="399"/>
      <c r="J23" s="399"/>
      <c r="K23" s="56"/>
      <c r="L23" s="399" t="s">
        <v>101</v>
      </c>
      <c r="M23" s="399"/>
      <c r="N23" s="399"/>
      <c r="O23" s="399"/>
      <c r="P23" s="399"/>
      <c r="Q23" s="399"/>
      <c r="R23" s="399"/>
      <c r="S23" s="421"/>
    </row>
    <row r="24" spans="1:20" s="50" customFormat="1" ht="48.75" thickBot="1" x14ac:dyDescent="0.25">
      <c r="A24" s="396"/>
      <c r="B24" s="398"/>
      <c r="C24" s="57" t="s">
        <v>117</v>
      </c>
      <c r="D24" s="57" t="s">
        <v>118</v>
      </c>
      <c r="E24" s="58" t="s">
        <v>119</v>
      </c>
      <c r="F24" s="58" t="s">
        <v>120</v>
      </c>
      <c r="G24" s="58" t="s">
        <v>121</v>
      </c>
      <c r="H24" s="58" t="s">
        <v>122</v>
      </c>
      <c r="I24" s="58" t="s">
        <v>123</v>
      </c>
      <c r="J24" s="58" t="s">
        <v>124</v>
      </c>
      <c r="K24" s="58" t="s">
        <v>126</v>
      </c>
      <c r="L24" s="154" t="s">
        <v>117</v>
      </c>
      <c r="M24" s="154" t="s">
        <v>118</v>
      </c>
      <c r="N24" s="59" t="s">
        <v>119</v>
      </c>
      <c r="O24" s="59" t="s">
        <v>120</v>
      </c>
      <c r="P24" s="59" t="s">
        <v>121</v>
      </c>
      <c r="Q24" s="59" t="s">
        <v>122</v>
      </c>
      <c r="R24" s="59" t="s">
        <v>123</v>
      </c>
      <c r="S24" s="60" t="s">
        <v>124</v>
      </c>
    </row>
    <row r="25" spans="1:20" s="50" customFormat="1" ht="15.75" customHeight="1" thickBot="1" x14ac:dyDescent="0.25">
      <c r="A25" s="75"/>
      <c r="B25" s="406" t="s">
        <v>130</v>
      </c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7"/>
    </row>
    <row r="26" spans="1:20" ht="49.5" x14ac:dyDescent="0.3">
      <c r="A26" s="61" t="s">
        <v>29</v>
      </c>
      <c r="B26" s="52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6" s="54">
        <f>'Опрос 13-17 лет'!P246</f>
        <v>0</v>
      </c>
      <c r="D26" s="54">
        <f>'Опрос 13-17 лет'!P247</f>
        <v>0</v>
      </c>
      <c r="E26" s="54">
        <f>'Опрос 13-17 лет'!P248</f>
        <v>0</v>
      </c>
      <c r="F26" s="55"/>
      <c r="G26" s="55"/>
      <c r="H26" s="55"/>
      <c r="I26" s="55"/>
      <c r="J26" s="55"/>
      <c r="K26" s="116">
        <f>'Опрос 13-17 лет'!P250</f>
        <v>0</v>
      </c>
      <c r="L26" s="138" t="e">
        <f>C26/K26</f>
        <v>#DIV/0!</v>
      </c>
      <c r="M26" s="138" t="e">
        <f>D26/K26</f>
        <v>#DIV/0!</v>
      </c>
      <c r="N26" s="138" t="e">
        <f>E26/K26</f>
        <v>#DIV/0!</v>
      </c>
      <c r="O26" s="139"/>
      <c r="P26" s="139"/>
      <c r="Q26" s="139"/>
      <c r="R26" s="139"/>
      <c r="S26" s="140"/>
      <c r="T26" s="77" t="e">
        <f>SUM(L26:S26)</f>
        <v>#DIV/0!</v>
      </c>
    </row>
    <row r="27" spans="1:20" ht="18.75" x14ac:dyDescent="0.3">
      <c r="A27" s="68" t="s">
        <v>30</v>
      </c>
      <c r="B27" s="69" t="str">
        <f>'Опрос 13-17 лет'!Q2</f>
        <v>Курили ли Вы в течение последнего месяца?</v>
      </c>
      <c r="C27" s="73">
        <f>'Опрос 13-17 лет'!Q246</f>
        <v>0</v>
      </c>
      <c r="D27" s="73">
        <f>'Опрос 13-17 лет'!Q247</f>
        <v>0</v>
      </c>
      <c r="E27" s="73">
        <f>'Опрос 13-17 лет'!Q248</f>
        <v>0</v>
      </c>
      <c r="F27" s="74"/>
      <c r="G27" s="74"/>
      <c r="H27" s="74"/>
      <c r="I27" s="74"/>
      <c r="J27" s="74"/>
      <c r="K27" s="133">
        <f>'Опрос 13-17 лет'!Q250</f>
        <v>0</v>
      </c>
      <c r="L27" s="135" t="e">
        <f>C27/K27</f>
        <v>#DIV/0!</v>
      </c>
      <c r="M27" s="135" t="e">
        <f>D27/K27</f>
        <v>#DIV/0!</v>
      </c>
      <c r="N27" s="135" t="e">
        <f>E27/K27</f>
        <v>#DIV/0!</v>
      </c>
      <c r="O27" s="136"/>
      <c r="P27" s="136"/>
      <c r="Q27" s="136"/>
      <c r="R27" s="136"/>
      <c r="S27" s="137"/>
      <c r="T27" s="77" t="e">
        <f>SUM(L27:S27)</f>
        <v>#DIV/0!</v>
      </c>
    </row>
    <row r="28" spans="1:20" ht="37.5" x14ac:dyDescent="0.3">
      <c r="A28" s="61" t="s">
        <v>31</v>
      </c>
      <c r="B28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8" s="54">
        <f>'Опрос 13-17 лет'!R246</f>
        <v>0</v>
      </c>
      <c r="D28" s="54">
        <f>'Опрос 13-17 лет'!R247</f>
        <v>0</v>
      </c>
      <c r="E28" s="54">
        <f>'Опрос 13-17 лет'!R248</f>
        <v>0</v>
      </c>
      <c r="F28" s="55"/>
      <c r="G28" s="55"/>
      <c r="H28" s="55"/>
      <c r="I28" s="55"/>
      <c r="J28" s="55"/>
      <c r="K28" s="116">
        <f>'Опрос 13-17 лет'!R250</f>
        <v>0</v>
      </c>
      <c r="L28" s="138" t="e">
        <f>C28/K28</f>
        <v>#DIV/0!</v>
      </c>
      <c r="M28" s="138" t="e">
        <f>D28/K28</f>
        <v>#DIV/0!</v>
      </c>
      <c r="N28" s="138" t="e">
        <f>E28/K28</f>
        <v>#DIV/0!</v>
      </c>
      <c r="O28" s="139"/>
      <c r="P28" s="139"/>
      <c r="Q28" s="139"/>
      <c r="R28" s="139"/>
      <c r="S28" s="140"/>
      <c r="T28" s="77" t="e">
        <f>SUM(L28:S28)</f>
        <v>#DIV/0!</v>
      </c>
    </row>
    <row r="29" spans="1:20" ht="18.75" x14ac:dyDescent="0.3">
      <c r="A29" s="61" t="s">
        <v>32</v>
      </c>
      <c r="B29" s="52" t="str">
        <f>'Опрос 13-17 лет'!S2</f>
        <v>Пробовали ли Вы когда-либо наркотики?</v>
      </c>
      <c r="C29" s="54">
        <f>'Опрос 13-17 лет'!S246</f>
        <v>0</v>
      </c>
      <c r="D29" s="54">
        <f>'Опрос 13-17 лет'!S247</f>
        <v>0</v>
      </c>
      <c r="E29" s="54">
        <f>'Опрос 13-17 лет'!S248</f>
        <v>0</v>
      </c>
      <c r="F29" s="55"/>
      <c r="G29" s="55"/>
      <c r="H29" s="55"/>
      <c r="I29" s="55"/>
      <c r="J29" s="55"/>
      <c r="K29" s="116">
        <f>'Опрос 13-17 лет'!S250</f>
        <v>0</v>
      </c>
      <c r="L29" s="138" t="e">
        <f>C29/K29</f>
        <v>#DIV/0!</v>
      </c>
      <c r="M29" s="138" t="e">
        <f>D29/K29</f>
        <v>#DIV/0!</v>
      </c>
      <c r="N29" s="138" t="e">
        <f>E29/K29</f>
        <v>#DIV/0!</v>
      </c>
      <c r="O29" s="139"/>
      <c r="P29" s="139"/>
      <c r="Q29" s="139"/>
      <c r="R29" s="139"/>
      <c r="S29" s="140"/>
      <c r="T29" s="77" t="e">
        <f>SUM(L29:S29)</f>
        <v>#DIV/0!</v>
      </c>
    </row>
    <row r="30" spans="1:20" ht="26.25" thickBot="1" x14ac:dyDescent="0.35">
      <c r="A30" s="62" t="s">
        <v>33</v>
      </c>
      <c r="B30" s="58" t="str">
        <f>'Опрос 13-17 лет'!T2</f>
        <v>Верно ли, что в Вашем городе хорошо заботятся о Вашем здоровье?</v>
      </c>
      <c r="C30" s="66"/>
      <c r="D30" s="66"/>
      <c r="E30" s="66"/>
      <c r="F30" s="67">
        <f>'Опрос 13-17 лет'!T245+'Опрос Родители'!O247</f>
        <v>0</v>
      </c>
      <c r="G30" s="67">
        <f>'Опрос 13-17 лет'!T246+'Опрос Родители'!O248</f>
        <v>0</v>
      </c>
      <c r="H30" s="67">
        <f>'Опрос 13-17 лет'!T247+'Опрос Родители'!O249</f>
        <v>0</v>
      </c>
      <c r="I30" s="67">
        <f>'Опрос 13-17 лет'!T248+'Опрос Родители'!O250</f>
        <v>0</v>
      </c>
      <c r="J30" s="67">
        <f>'Опрос 13-17 лет'!T249+'Опрос Родители'!O251</f>
        <v>0</v>
      </c>
      <c r="K30" s="120">
        <f>'Опрос 13-17 лет'!T250+'Опрос Родители'!O252</f>
        <v>0</v>
      </c>
      <c r="L30" s="141"/>
      <c r="M30" s="141"/>
      <c r="N30" s="141"/>
      <c r="O30" s="142" t="e">
        <f>F30/$K30</f>
        <v>#DIV/0!</v>
      </c>
      <c r="P30" s="142" t="e">
        <f>G30/$K30</f>
        <v>#DIV/0!</v>
      </c>
      <c r="Q30" s="142" t="e">
        <f>H30/$K30</f>
        <v>#DIV/0!</v>
      </c>
      <c r="R30" s="142" t="e">
        <f>I30/$K30</f>
        <v>#DIV/0!</v>
      </c>
      <c r="S30" s="143" t="e">
        <f>J30/$K30</f>
        <v>#DIV/0!</v>
      </c>
      <c r="T30" s="77" t="e">
        <f>SUM(L30:S30)</f>
        <v>#DIV/0!</v>
      </c>
    </row>
    <row r="31" spans="1:20" ht="15.75" thickBot="1" x14ac:dyDescent="0.3">
      <c r="A31" s="405" t="s">
        <v>131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7"/>
    </row>
    <row r="32" spans="1:20" ht="37.5" x14ac:dyDescent="0.3">
      <c r="A32" s="68" t="s">
        <v>36</v>
      </c>
      <c r="B32" s="69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2" s="74"/>
      <c r="D32" s="74"/>
      <c r="E32" s="74"/>
      <c r="F32" s="73">
        <f>'Опрос Родители'!Q247</f>
        <v>0</v>
      </c>
      <c r="G32" s="73">
        <f>'Опрос Родители'!Q248</f>
        <v>0</v>
      </c>
      <c r="H32" s="73">
        <f>'Опрос Родители'!Q249</f>
        <v>0</v>
      </c>
      <c r="I32" s="73">
        <f>'Опрос Родители'!Q250</f>
        <v>0</v>
      </c>
      <c r="J32" s="73">
        <f>'Опрос Родители'!Q251</f>
        <v>0</v>
      </c>
      <c r="K32" s="133">
        <f>'Опрос Родители'!P248</f>
        <v>0</v>
      </c>
      <c r="L32" s="136"/>
      <c r="M32" s="136"/>
      <c r="N32" s="136"/>
      <c r="O32" s="135" t="e">
        <f>F32/$K32</f>
        <v>#DIV/0!</v>
      </c>
      <c r="P32" s="135" t="e">
        <f>G32/$K32</f>
        <v>#DIV/0!</v>
      </c>
      <c r="Q32" s="135" t="e">
        <f>H32/$K32</f>
        <v>#DIV/0!</v>
      </c>
      <c r="R32" s="135" t="e">
        <f>I32/$K32</f>
        <v>#DIV/0!</v>
      </c>
      <c r="S32" s="144" t="e">
        <f>J32/$K32</f>
        <v>#DIV/0!</v>
      </c>
      <c r="T32" s="77" t="e">
        <f>SUM(L32:S32)</f>
        <v>#DIV/0!</v>
      </c>
    </row>
    <row r="33" spans="1:20" ht="25.5" x14ac:dyDescent="0.3">
      <c r="A33" s="79" t="s">
        <v>87</v>
      </c>
      <c r="B33" s="103" t="str">
        <f>'Опрос 13-17 лет'!U2</f>
        <v>Знаете ли Вы свои права настолько, что можете рассказать о них взрослому?</v>
      </c>
      <c r="C33" s="80">
        <f>'Опрос 6-12 лет'!I248+'Опрос 13-17 лет'!U246</f>
        <v>0</v>
      </c>
      <c r="D33" s="80">
        <f>'Опрос 6-12 лет'!I249+'Опрос 13-17 лет'!U247</f>
        <v>0</v>
      </c>
      <c r="E33" s="80">
        <f>'Опрос 6-12 лет'!I250+'Опрос 13-17 лет'!U248</f>
        <v>0</v>
      </c>
      <c r="F33" s="74"/>
      <c r="G33" s="74"/>
      <c r="H33" s="74"/>
      <c r="I33" s="74"/>
      <c r="J33" s="74"/>
      <c r="K33" s="145">
        <f>'Опрос 6-12 лет'!I252+'Опрос 13-17 лет'!U250</f>
        <v>0</v>
      </c>
      <c r="L33" s="138" t="e">
        <f>C33/K33</f>
        <v>#DIV/0!</v>
      </c>
      <c r="M33" s="138" t="e">
        <f>D33/K33</f>
        <v>#DIV/0!</v>
      </c>
      <c r="N33" s="138" t="e">
        <f>E33/K33</f>
        <v>#DIV/0!</v>
      </c>
      <c r="O33" s="146"/>
      <c r="P33" s="146"/>
      <c r="Q33" s="146"/>
      <c r="R33" s="146"/>
      <c r="S33" s="146"/>
      <c r="T33" s="77" t="e">
        <f>SUM(L33:S33)</f>
        <v>#DIV/0!</v>
      </c>
    </row>
    <row r="34" spans="1:20" ht="26.25" thickBot="1" x14ac:dyDescent="0.35">
      <c r="A34" s="62" t="s">
        <v>146</v>
      </c>
      <c r="B34" s="58" t="str">
        <f>'Опрос 13-17 лет'!V2</f>
        <v>Верно ли, что Вы получаете качественное образование?</v>
      </c>
      <c r="C34" s="66"/>
      <c r="D34" s="66"/>
      <c r="E34" s="66"/>
      <c r="F34" s="67">
        <f>'Опрос 13-17 лет'!V245+'Опрос Родители'!R247</f>
        <v>0</v>
      </c>
      <c r="G34" s="67">
        <f>'Опрос 13-17 лет'!V246+'Опрос Родители'!R248</f>
        <v>0</v>
      </c>
      <c r="H34" s="67">
        <f>'Опрос 13-17 лет'!V247+'Опрос Родители'!R249</f>
        <v>0</v>
      </c>
      <c r="I34" s="67">
        <f>'Опрос 13-17 лет'!V248+'Опрос Родители'!R250</f>
        <v>0</v>
      </c>
      <c r="J34" s="67">
        <f>'Опрос 13-17 лет'!V249+'Опрос Родители'!R251</f>
        <v>0</v>
      </c>
      <c r="K34" s="120">
        <f>'Опрос 13-17 лет'!V250+'Опрос Родители'!R252</f>
        <v>0</v>
      </c>
      <c r="L34" s="141"/>
      <c r="M34" s="141"/>
      <c r="N34" s="141"/>
      <c r="O34" s="142" t="e">
        <f>F34/$K34</f>
        <v>#DIV/0!</v>
      </c>
      <c r="P34" s="142" t="e">
        <f>G34/$K34</f>
        <v>#DIV/0!</v>
      </c>
      <c r="Q34" s="142" t="e">
        <f>H34/$K34</f>
        <v>#DIV/0!</v>
      </c>
      <c r="R34" s="142" t="e">
        <f>I34/$K34</f>
        <v>#DIV/0!</v>
      </c>
      <c r="S34" s="143" t="e">
        <f>J34/$K34</f>
        <v>#DIV/0!</v>
      </c>
      <c r="T34" s="77" t="e">
        <f>SUM(L34:S34)</f>
        <v>#DIV/0!</v>
      </c>
    </row>
    <row r="35" spans="1:20" ht="15.75" thickBot="1" x14ac:dyDescent="0.3">
      <c r="A35" s="405" t="s">
        <v>132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7"/>
    </row>
    <row r="36" spans="1:20" ht="49.5" x14ac:dyDescent="0.3">
      <c r="A36" s="81" t="s">
        <v>40</v>
      </c>
      <c r="B36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6" s="87">
        <f>'Опрос 6-12 лет'!J248+'Опрос 13-17 лет'!W246</f>
        <v>0</v>
      </c>
      <c r="D36" s="87">
        <f>'Опрос 6-12 лет'!J249+'Опрос 13-17 лет'!W247</f>
        <v>0</v>
      </c>
      <c r="E36" s="87">
        <f>'Опрос 6-12 лет'!J250+'Опрос 13-17 лет'!W248</f>
        <v>0</v>
      </c>
      <c r="F36" s="86"/>
      <c r="G36" s="86"/>
      <c r="H36" s="86"/>
      <c r="I36" s="86"/>
      <c r="J36" s="86"/>
      <c r="K36" s="122">
        <f>'Опрос 6-12 лет'!J252+'Опрос 13-17 лет'!W250</f>
        <v>0</v>
      </c>
      <c r="L36" s="147" t="e">
        <f>C36/K36</f>
        <v>#DIV/0!</v>
      </c>
      <c r="M36" s="147" t="e">
        <f>D36/K36</f>
        <v>#DIV/0!</v>
      </c>
      <c r="N36" s="147" t="e">
        <f>E36/K36</f>
        <v>#DIV/0!</v>
      </c>
      <c r="O36" s="123"/>
      <c r="P36" s="123"/>
      <c r="Q36" s="123"/>
      <c r="R36" s="123"/>
      <c r="S36" s="148"/>
      <c r="T36" s="77" t="e">
        <f>SUM(L36:S36)</f>
        <v>#DIV/0!</v>
      </c>
    </row>
    <row r="37" spans="1:20" ht="37.5" x14ac:dyDescent="0.3">
      <c r="A37" s="82" t="s">
        <v>41</v>
      </c>
      <c r="B37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7" s="84">
        <f>'Опрос 6-12 лет'!K248+'Опрос 13-17 лет'!X246</f>
        <v>0</v>
      </c>
      <c r="D37" s="84">
        <f>'Опрос 6-12 лет'!K249+'Опрос 13-17 лет'!X247</f>
        <v>0</v>
      </c>
      <c r="E37" s="84">
        <f>'Опрос 6-12 лет'!K250+'Опрос 13-17 лет'!X248</f>
        <v>0</v>
      </c>
      <c r="F37" s="55"/>
      <c r="G37" s="55"/>
      <c r="H37" s="55"/>
      <c r="I37" s="55"/>
      <c r="J37" s="55"/>
      <c r="K37" s="116">
        <f>'Опрос 6-12 лет'!K252+'Опрос 13-17 лет'!X250</f>
        <v>0</v>
      </c>
      <c r="L37" s="138" t="e">
        <f>C37/K37</f>
        <v>#DIV/0!</v>
      </c>
      <c r="M37" s="138" t="e">
        <f>D37/K37</f>
        <v>#DIV/0!</v>
      </c>
      <c r="N37" s="138" t="e">
        <f>E37/K37</f>
        <v>#DIV/0!</v>
      </c>
      <c r="O37" s="117"/>
      <c r="P37" s="117"/>
      <c r="Q37" s="117"/>
      <c r="R37" s="117"/>
      <c r="S37" s="149"/>
      <c r="T37" s="77" t="e">
        <f>SUM(L37:S37)</f>
        <v>#DIV/0!</v>
      </c>
    </row>
    <row r="38" spans="1:20" ht="25.5" x14ac:dyDescent="0.3">
      <c r="A38" s="82" t="s">
        <v>42</v>
      </c>
      <c r="B38" s="52" t="s">
        <v>156</v>
      </c>
      <c r="C38" s="84">
        <f>'Опрос 13-17 лет'!Z246</f>
        <v>0</v>
      </c>
      <c r="D38" s="84">
        <f>'Опрос 13-17 лет'!Z247</f>
        <v>0</v>
      </c>
      <c r="E38" s="84">
        <f>'Опрос 13-17 лет'!Z248</f>
        <v>0</v>
      </c>
      <c r="F38" s="55"/>
      <c r="G38" s="55"/>
      <c r="H38" s="55"/>
      <c r="I38" s="55"/>
      <c r="J38" s="55"/>
      <c r="K38" s="116">
        <f>'Опрос 13-17 лет'!Y252</f>
        <v>0</v>
      </c>
      <c r="L38" s="138" t="e">
        <f>C38/K38</f>
        <v>#DIV/0!</v>
      </c>
      <c r="M38" s="138" t="e">
        <f>D38/K38</f>
        <v>#DIV/0!</v>
      </c>
      <c r="N38" s="138" t="e">
        <f>E38/K38</f>
        <v>#DIV/0!</v>
      </c>
      <c r="O38" s="117"/>
      <c r="P38" s="117"/>
      <c r="Q38" s="117"/>
      <c r="R38" s="117"/>
      <c r="S38" s="149"/>
      <c r="T38" s="77" t="e">
        <f>SUM(L38:S38)</f>
        <v>#DIV/0!</v>
      </c>
    </row>
    <row r="39" spans="1:20" ht="26.25" thickBot="1" x14ac:dyDescent="0.35">
      <c r="A39" s="83" t="s">
        <v>151</v>
      </c>
      <c r="B39" s="58" t="str">
        <f>'Опрос 13-17 лет'!AA2</f>
        <v>Верно ли, что Вы довольны тем, как организован Ваш досуг?</v>
      </c>
      <c r="C39" s="66"/>
      <c r="D39" s="66"/>
      <c r="E39" s="66"/>
      <c r="F39" s="67">
        <f>'Опрос 13-17 лет'!AA245+'Опрос Родители'!S247</f>
        <v>0</v>
      </c>
      <c r="G39" s="67">
        <f>'Опрос 13-17 лет'!AA246+'Опрос Родители'!S248</f>
        <v>0</v>
      </c>
      <c r="H39" s="67">
        <f>'Опрос 13-17 лет'!AA247+'Опрос Родители'!S249</f>
        <v>0</v>
      </c>
      <c r="I39" s="67">
        <f>'Опрос 13-17 лет'!AA248+'Опрос Родители'!S250</f>
        <v>0</v>
      </c>
      <c r="J39" s="67">
        <f>'Опрос 13-17 лет'!AA249+'Опрос Родители'!S251</f>
        <v>0</v>
      </c>
      <c r="K39" s="120">
        <f>'Опрос 13-17 лет'!AA250+'Опрос Родители'!S252</f>
        <v>0</v>
      </c>
      <c r="L39" s="141"/>
      <c r="M39" s="141"/>
      <c r="N39" s="141"/>
      <c r="O39" s="142" t="e">
        <f>F39/$K39</f>
        <v>#DIV/0!</v>
      </c>
      <c r="P39" s="142" t="e">
        <f>G39/$K39</f>
        <v>#DIV/0!</v>
      </c>
      <c r="Q39" s="142" t="e">
        <f>H39/$K39</f>
        <v>#DIV/0!</v>
      </c>
      <c r="R39" s="142" t="e">
        <f>I39/$K39</f>
        <v>#DIV/0!</v>
      </c>
      <c r="S39" s="143" t="e">
        <f>J39/$K39</f>
        <v>#DIV/0!</v>
      </c>
      <c r="T39" s="77" t="e">
        <f>SUM(L39:S39)</f>
        <v>#DIV/0!</v>
      </c>
    </row>
    <row r="40" spans="1:20" ht="15.75" thickBot="1" x14ac:dyDescent="0.3">
      <c r="A40" s="405" t="s">
        <v>133</v>
      </c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7"/>
    </row>
    <row r="41" spans="1:20" ht="49.5" x14ac:dyDescent="0.3">
      <c r="A41" s="61" t="s">
        <v>47</v>
      </c>
      <c r="B41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1" s="54">
        <f>'Опрос 6-12 лет'!L248+'Опрос 13-17 лет'!AB246</f>
        <v>0</v>
      </c>
      <c r="D41" s="54">
        <f>'Опрос 6-12 лет'!L249+'Опрос 13-17 лет'!AB247</f>
        <v>0</v>
      </c>
      <c r="E41" s="54">
        <f>'Опрос 6-12 лет'!L250+'Опрос 13-17 лет'!AB248</f>
        <v>0</v>
      </c>
      <c r="F41" s="55"/>
      <c r="G41" s="55"/>
      <c r="H41" s="55"/>
      <c r="I41" s="55"/>
      <c r="J41" s="55"/>
      <c r="K41" s="116">
        <f>'Опрос 6-12 лет'!L252+'Опрос 13-17 лет'!AB250</f>
        <v>0</v>
      </c>
      <c r="L41" s="138" t="e">
        <f>C41/K41</f>
        <v>#DIV/0!</v>
      </c>
      <c r="M41" s="138" t="e">
        <f>D41/K41</f>
        <v>#DIV/0!</v>
      </c>
      <c r="N41" s="138" t="e">
        <f>E41/K41</f>
        <v>#DIV/0!</v>
      </c>
      <c r="O41" s="139"/>
      <c r="P41" s="139"/>
      <c r="Q41" s="139"/>
      <c r="R41" s="139"/>
      <c r="S41" s="140"/>
      <c r="T41" s="77" t="e">
        <f>SUM(L41:S41)</f>
        <v>#DIV/0!</v>
      </c>
    </row>
    <row r="42" spans="1:20" ht="26.25" thickBot="1" x14ac:dyDescent="0.35">
      <c r="A42" s="62" t="s">
        <v>48</v>
      </c>
      <c r="B42" s="58" t="str">
        <f>'Опрос 13-17 лет'!AC2</f>
        <v>Верно ли, что в Вашем городе Вам окажут помощь в любой трудной ситуации?</v>
      </c>
      <c r="C42" s="66"/>
      <c r="D42" s="66"/>
      <c r="E42" s="66"/>
      <c r="F42" s="67">
        <f>'Опрос 13-17 лет'!AC245+'Опрос Родители'!T247</f>
        <v>0</v>
      </c>
      <c r="G42" s="67">
        <f>'Опрос 13-17 лет'!AC246+'Опрос Родители'!T248</f>
        <v>0</v>
      </c>
      <c r="H42" s="67">
        <f>'Опрос 13-17 лет'!AC247+'Опрос Родители'!T249</f>
        <v>0</v>
      </c>
      <c r="I42" s="67">
        <f>'Опрос 13-17 лет'!AC248+'Опрос Родители'!T250</f>
        <v>0</v>
      </c>
      <c r="J42" s="67">
        <f>'Опрос 13-17 лет'!AC249+'Опрос Родители'!T251</f>
        <v>0</v>
      </c>
      <c r="K42" s="120">
        <f>'Опрос 13-17 лет'!AC250+'Опрос Родители'!T252</f>
        <v>0</v>
      </c>
      <c r="L42" s="141"/>
      <c r="M42" s="141"/>
      <c r="N42" s="141"/>
      <c r="O42" s="142" t="e">
        <f>F42/$K42</f>
        <v>#DIV/0!</v>
      </c>
      <c r="P42" s="142" t="e">
        <f>G42/$K42</f>
        <v>#DIV/0!</v>
      </c>
      <c r="Q42" s="142" t="e">
        <f>H42/$K42</f>
        <v>#DIV/0!</v>
      </c>
      <c r="R42" s="142" t="e">
        <f>I42/$K42</f>
        <v>#DIV/0!</v>
      </c>
      <c r="S42" s="143" t="e">
        <f>J42/$K42</f>
        <v>#DIV/0!</v>
      </c>
      <c r="T42" s="77" t="e">
        <f>SUM(L42:S42)</f>
        <v>#DIV/0!</v>
      </c>
    </row>
    <row r="43" spans="1:20" ht="15.75" thickBot="1" x14ac:dyDescent="0.3">
      <c r="A43" s="405" t="s">
        <v>284</v>
      </c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7"/>
    </row>
    <row r="44" spans="1:20" ht="38.25" thickBot="1" x14ac:dyDescent="0.35">
      <c r="A44" s="62" t="s">
        <v>194</v>
      </c>
      <c r="B44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4" s="66"/>
      <c r="D44" s="66"/>
      <c r="E44" s="66"/>
      <c r="F44" s="67">
        <f>'Опрос 13-17 лет'!AD245+'Опрос Родители'!U247</f>
        <v>0</v>
      </c>
      <c r="G44" s="67">
        <f>'Опрос 13-17 лет'!AD246+'Опрос Родители'!U248</f>
        <v>0</v>
      </c>
      <c r="H44" s="67">
        <f>'Опрос 13-17 лет'!AD247+'Опрос Родители'!U249</f>
        <v>0</v>
      </c>
      <c r="I44" s="67">
        <f>'Опрос 13-17 лет'!AD248+'Опрос Родители'!U250</f>
        <v>0</v>
      </c>
      <c r="J44" s="67">
        <f>'Опрос 13-17 лет'!AD249+'Опрос Родители'!U251</f>
        <v>0</v>
      </c>
      <c r="K44" s="120">
        <f>'Опрос 13-17 лет'!AD250+'Опрос Родители'!U252</f>
        <v>0</v>
      </c>
      <c r="L44" s="141"/>
      <c r="M44" s="141"/>
      <c r="N44" s="141"/>
      <c r="O44" s="142" t="e">
        <f>F44/$K44</f>
        <v>#DIV/0!</v>
      </c>
      <c r="P44" s="142" t="e">
        <f>G44/$K44</f>
        <v>#DIV/0!</v>
      </c>
      <c r="Q44" s="142" t="e">
        <f>H44/$K44</f>
        <v>#DIV/0!</v>
      </c>
      <c r="R44" s="142" t="e">
        <f>I44/$K44</f>
        <v>#DIV/0!</v>
      </c>
      <c r="S44" s="143" t="e">
        <f>J44/$K44</f>
        <v>#DIV/0!</v>
      </c>
      <c r="T44" s="77" t="e">
        <f>SUM(L44:S44)</f>
        <v>#DIV/0!</v>
      </c>
    </row>
  </sheetData>
  <mergeCells count="18">
    <mergeCell ref="K7:S7"/>
    <mergeCell ref="L3:N3"/>
    <mergeCell ref="A23:A24"/>
    <mergeCell ref="B23:B24"/>
    <mergeCell ref="C23:J23"/>
    <mergeCell ref="L23:S23"/>
    <mergeCell ref="A1:S1"/>
    <mergeCell ref="C5:J5"/>
    <mergeCell ref="L5:S5"/>
    <mergeCell ref="B5:B6"/>
    <mergeCell ref="A5:A6"/>
    <mergeCell ref="A43:S43"/>
    <mergeCell ref="A13:S13"/>
    <mergeCell ref="A19:S19"/>
    <mergeCell ref="B25:S25"/>
    <mergeCell ref="A31:S31"/>
    <mergeCell ref="A35:S35"/>
    <mergeCell ref="A40:S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horizontalDpi="200" verticalDpi="200" r:id="rId1"/>
  <rowBreaks count="1" manualBreakCount="1">
    <brk id="22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  <pageSetUpPr fitToPage="1"/>
  </sheetPr>
  <dimension ref="A1:F59"/>
  <sheetViews>
    <sheetView topLeftCell="A22" zoomScale="80" zoomScaleNormal="80" zoomScaleSheetLayoutView="100" zoomScalePageLayoutView="80" workbookViewId="0">
      <selection activeCell="F29" sqref="F29"/>
    </sheetView>
  </sheetViews>
  <sheetFormatPr defaultRowHeight="15" x14ac:dyDescent="0.25"/>
  <cols>
    <col min="1" max="1" width="5.140625" customWidth="1"/>
    <col min="2" max="2" width="106.85546875" customWidth="1"/>
    <col min="3" max="3" width="17.140625" customWidth="1"/>
    <col min="4" max="4" width="10.7109375" customWidth="1"/>
    <col min="5" max="5" width="1" customWidth="1"/>
    <col min="6" max="6" width="18.28515625" customWidth="1"/>
  </cols>
  <sheetData>
    <row r="1" spans="1:6" ht="21" x14ac:dyDescent="0.35">
      <c r="A1" s="425" t="s">
        <v>260</v>
      </c>
      <c r="B1" s="425"/>
      <c r="C1" s="425"/>
      <c r="D1" s="425"/>
      <c r="E1" s="425"/>
      <c r="F1" s="425"/>
    </row>
    <row r="2" spans="1:6" s="2" customFormat="1" ht="15.75" thickBot="1" x14ac:dyDescent="0.3">
      <c r="A2" s="218"/>
      <c r="B2" s="218"/>
      <c r="C2" s="218"/>
      <c r="D2" s="218"/>
      <c r="E2" s="218"/>
      <c r="F2" s="218"/>
    </row>
    <row r="3" spans="1:6" ht="19.5" thickBot="1" x14ac:dyDescent="0.35">
      <c r="A3" s="432" t="s">
        <v>318</v>
      </c>
      <c r="B3" s="433"/>
      <c r="C3" s="219">
        <f>'Статистика Город'!B3</f>
        <v>0</v>
      </c>
      <c r="D3" s="433"/>
      <c r="E3" s="434"/>
      <c r="F3" s="28">
        <f>(F6+F12+F20+F27+F36+F42+F48+F54)/8</f>
        <v>0</v>
      </c>
    </row>
    <row r="4" spans="1:6" ht="15.75" thickBot="1" x14ac:dyDescent="0.3">
      <c r="A4" s="22"/>
      <c r="B4" s="22"/>
      <c r="C4" s="22"/>
      <c r="D4" s="22"/>
      <c r="E4" s="22"/>
      <c r="F4" s="22"/>
    </row>
    <row r="5" spans="1:6" ht="276.75" thickBot="1" x14ac:dyDescent="0.3">
      <c r="A5" s="220" t="s">
        <v>6</v>
      </c>
      <c r="B5" s="221" t="s">
        <v>0</v>
      </c>
      <c r="C5" s="222" t="s">
        <v>52</v>
      </c>
      <c r="D5" s="221" t="s">
        <v>2</v>
      </c>
      <c r="E5" s="222" t="s">
        <v>212</v>
      </c>
      <c r="F5" s="223" t="s">
        <v>3</v>
      </c>
    </row>
    <row r="6" spans="1:6" ht="15" customHeight="1" thickBot="1" x14ac:dyDescent="0.35">
      <c r="A6" s="430" t="s">
        <v>307</v>
      </c>
      <c r="B6" s="431"/>
      <c r="C6" s="431"/>
      <c r="D6" s="431"/>
      <c r="E6" s="431"/>
      <c r="F6" s="31">
        <f>SUM(F7:F11)/5</f>
        <v>0</v>
      </c>
    </row>
    <row r="7" spans="1:6" ht="31.5" customHeight="1" x14ac:dyDescent="0.3">
      <c r="A7" s="224" t="s">
        <v>7</v>
      </c>
      <c r="B7" s="225" t="s">
        <v>213</v>
      </c>
      <c r="C7" s="226" t="s">
        <v>53</v>
      </c>
      <c r="D7" s="33">
        <f>IF(('Опрос 13-17 лет'!D250+'Опрос Родители'!E252)=0,0,('Опрос 13-17 лет'!D252+'Опрос Родители'!E254)/('Опрос 13-17 лет'!D250+'Опрос Родители'!E252))</f>
        <v>0</v>
      </c>
      <c r="E7" s="34"/>
      <c r="F7" s="156">
        <f>10*D7</f>
        <v>0</v>
      </c>
    </row>
    <row r="8" spans="1:6" ht="33" customHeight="1" x14ac:dyDescent="0.3">
      <c r="A8" s="227" t="s">
        <v>8</v>
      </c>
      <c r="B8" s="228" t="s">
        <v>214</v>
      </c>
      <c r="C8" s="229" t="s">
        <v>53</v>
      </c>
      <c r="D8" s="29">
        <f>IF(('Опрос 13-17 лет'!E250+'Опрос Родители'!F252)=0,0,('Опрос 13-17 лет'!E252+'Опрос Родители'!F254)/('Опрос 13-17 лет'!E250+'Опрос Родители'!F252))</f>
        <v>0</v>
      </c>
      <c r="E8" s="30"/>
      <c r="F8" s="157">
        <f>10*D8</f>
        <v>0</v>
      </c>
    </row>
    <row r="9" spans="1:6" ht="32.25" x14ac:dyDescent="0.3">
      <c r="A9" s="227" t="s">
        <v>9</v>
      </c>
      <c r="B9" s="228" t="s">
        <v>215</v>
      </c>
      <c r="C9" s="229" t="s">
        <v>53</v>
      </c>
      <c r="D9" s="29">
        <f>IF('Опрос 13-17 лет'!F250=0,0,'Опрос 13-17 лет'!F252/'Опрос 13-17 лет'!F250)</f>
        <v>0</v>
      </c>
      <c r="E9" s="30"/>
      <c r="F9" s="157">
        <f>10*D9</f>
        <v>0</v>
      </c>
    </row>
    <row r="10" spans="1:6" ht="48" x14ac:dyDescent="0.3">
      <c r="A10" s="227" t="s">
        <v>10</v>
      </c>
      <c r="B10" s="228" t="s">
        <v>216</v>
      </c>
      <c r="C10" s="229" t="s">
        <v>53</v>
      </c>
      <c r="D10" s="29">
        <f>IF('Опрос 13-17 лет'!G250=0,0,'Опрос 13-17 лет'!G252/'Опрос 13-17 лет'!G250)</f>
        <v>0</v>
      </c>
      <c r="E10" s="30"/>
      <c r="F10" s="157">
        <f>10*D10</f>
        <v>0</v>
      </c>
    </row>
    <row r="11" spans="1:6" ht="48.75" thickBot="1" x14ac:dyDescent="0.35">
      <c r="A11" s="230" t="s">
        <v>11</v>
      </c>
      <c r="B11" s="231" t="s">
        <v>217</v>
      </c>
      <c r="C11" s="232" t="s">
        <v>53</v>
      </c>
      <c r="D11" s="35">
        <f>IF(('Опрос 13-17 лет'!H250+'Опрос Родители'!G252)=0,0,('Опрос 13-17 лет'!H252+'Опрос Родители'!G254)/('Опрос 13-17 лет'!H250+'Опрос Родители'!G252))</f>
        <v>0</v>
      </c>
      <c r="E11" s="36"/>
      <c r="F11" s="158">
        <f>D11/4*10</f>
        <v>0</v>
      </c>
    </row>
    <row r="12" spans="1:6" ht="19.5" thickBot="1" x14ac:dyDescent="0.35">
      <c r="A12" s="423" t="s">
        <v>19</v>
      </c>
      <c r="B12" s="424"/>
      <c r="C12" s="424"/>
      <c r="D12" s="424"/>
      <c r="E12" s="424"/>
      <c r="F12" s="31">
        <f>SUM(F13:F19)/7</f>
        <v>0</v>
      </c>
    </row>
    <row r="13" spans="1:6" ht="15.75" customHeight="1" x14ac:dyDescent="0.3">
      <c r="A13" s="224" t="s">
        <v>12</v>
      </c>
      <c r="B13" s="225" t="s">
        <v>5</v>
      </c>
      <c r="C13" s="226" t="s">
        <v>53</v>
      </c>
      <c r="D13" s="33">
        <f>IF('Опрос 13-17 лет'!I250+'Опрос Родители'!H252=0,0,('Опрос 13-17 лет'!I252+'Опрос Родители'!H254)/('Опрос 13-17 лет'!I250+'Опрос Родители'!H252))</f>
        <v>0</v>
      </c>
      <c r="E13" s="34"/>
      <c r="F13" s="159">
        <f>10*D13</f>
        <v>0</v>
      </c>
    </row>
    <row r="14" spans="1:6" ht="16.5" customHeight="1" x14ac:dyDescent="0.3">
      <c r="A14" s="227" t="s">
        <v>13</v>
      </c>
      <c r="B14" s="228" t="s">
        <v>346</v>
      </c>
      <c r="C14" s="229" t="s">
        <v>54</v>
      </c>
      <c r="D14" s="29">
        <f>IF('Статистика Город'!E14="",0,'Статистика Город'!E19/'Статистика Город'!E14)</f>
        <v>0</v>
      </c>
      <c r="E14" s="30"/>
      <c r="F14" s="160">
        <f>10*D14</f>
        <v>0</v>
      </c>
    </row>
    <row r="15" spans="1:6" ht="18.75" x14ac:dyDescent="0.3">
      <c r="A15" s="227" t="s">
        <v>14</v>
      </c>
      <c r="B15" s="228" t="s">
        <v>219</v>
      </c>
      <c r="C15" s="229" t="s">
        <v>54</v>
      </c>
      <c r="D15" s="29">
        <f>IF('Статистика Город'!E15="",0,'Статистика Город'!E20/'Статистика Город'!E15)</f>
        <v>0</v>
      </c>
      <c r="E15" s="30"/>
      <c r="F15" s="160">
        <f>IF(D15&gt;1,10,D15*10)</f>
        <v>0</v>
      </c>
    </row>
    <row r="16" spans="1:6" ht="32.25" x14ac:dyDescent="0.3">
      <c r="A16" s="227" t="s">
        <v>15</v>
      </c>
      <c r="B16" s="228" t="s">
        <v>184</v>
      </c>
      <c r="C16" s="229" t="s">
        <v>53</v>
      </c>
      <c r="D16" s="29">
        <f>IF(('Опрос 6-12 лет'!E252+'Опрос Родители'!I252)=0,0,('Опрос 6-12 лет'!E254+'Опрос Родители'!I254)/('Опрос 6-12 лет'!E252+'Опрос Родители'!I252))</f>
        <v>0</v>
      </c>
      <c r="E16" s="30"/>
      <c r="F16" s="160">
        <f>10*D16</f>
        <v>0</v>
      </c>
    </row>
    <row r="17" spans="1:6" ht="33" customHeight="1" x14ac:dyDescent="0.3">
      <c r="A17" s="227" t="s">
        <v>16</v>
      </c>
      <c r="B17" s="228" t="s">
        <v>220</v>
      </c>
      <c r="C17" s="229" t="s">
        <v>53</v>
      </c>
      <c r="D17" s="29">
        <f>IF(('Опрос 6-12 лет'!E252+'Опрос 13-17 лет'!J250+'Опрос Родители'!J252)=0,0,('Опрос 6-12 лет'!E254+'Опрос 13-17 лет'!J252+'Опрос Родители'!J254)/('Опрос 6-12 лет'!E252+'Опрос 13-17 лет'!J250+'Опрос Родители'!J252))</f>
        <v>0</v>
      </c>
      <c r="E17" s="30"/>
      <c r="F17" s="160">
        <f>10*D17</f>
        <v>0</v>
      </c>
    </row>
    <row r="18" spans="1:6" ht="51" customHeight="1" x14ac:dyDescent="0.3">
      <c r="A18" s="227" t="s">
        <v>17</v>
      </c>
      <c r="B18" s="228" t="s">
        <v>221</v>
      </c>
      <c r="C18" s="229" t="s">
        <v>53</v>
      </c>
      <c r="D18" s="29">
        <f>IF(('Опрос 6-12 лет'!F252+'Опрос 13-17 лет'!K250+'Опрос Родители'!K252)=0,0,('Опрос 6-12 лет'!F254+'Опрос 13-17 лет'!K252+'Опрос Родители'!K254)/('Опрос 6-12 лет'!F252+'Опрос 13-17 лет'!K250+'Опрос Родители'!K254))</f>
        <v>0</v>
      </c>
      <c r="E18" s="30"/>
      <c r="F18" s="160">
        <f>D18*10</f>
        <v>0</v>
      </c>
    </row>
    <row r="19" spans="1:6" ht="33" thickBot="1" x14ac:dyDescent="0.35">
      <c r="A19" s="230" t="s">
        <v>18</v>
      </c>
      <c r="B19" s="233" t="s">
        <v>222</v>
      </c>
      <c r="C19" s="232" t="s">
        <v>53</v>
      </c>
      <c r="D19" s="35">
        <f>IF(('Опрос 13-17 лет'!L250+'Опрос Родители'!L252)=0,0,('Опрос 13-17 лет'!L252+'Опрос Родители'!L254)/('Опрос 13-17 лет'!L250+'Опрос Родители'!L252))</f>
        <v>0</v>
      </c>
      <c r="E19" s="36"/>
      <c r="F19" s="161">
        <f>D19/4*10</f>
        <v>0</v>
      </c>
    </row>
    <row r="20" spans="1:6" ht="19.5" thickBot="1" x14ac:dyDescent="0.35">
      <c r="A20" s="423" t="s">
        <v>306</v>
      </c>
      <c r="B20" s="424"/>
      <c r="C20" s="424"/>
      <c r="D20" s="424"/>
      <c r="E20" s="424"/>
      <c r="F20" s="32">
        <f>SUM(F21:F26)/6</f>
        <v>0</v>
      </c>
    </row>
    <row r="21" spans="1:6" ht="32.25" x14ac:dyDescent="0.3">
      <c r="A21" s="224" t="s">
        <v>20</v>
      </c>
      <c r="B21" s="225" t="s">
        <v>223</v>
      </c>
      <c r="C21" s="226" t="s">
        <v>54</v>
      </c>
      <c r="D21" s="33">
        <f>IF('Статистика Город'!E8="",0,'Статистика Город'!E21*100000/'Статистика Город'!E8)</f>
        <v>0</v>
      </c>
      <c r="E21" s="33">
        <f>'Статистика РБ'!E10*100000/'Статистика РБ'!E4</f>
        <v>7954.6635823779734</v>
      </c>
      <c r="F21" s="159">
        <f>IF('Статистика Город'!E21="",0,10*(1-D21/(D21+E21)))</f>
        <v>0</v>
      </c>
    </row>
    <row r="22" spans="1:6" ht="18.75" x14ac:dyDescent="0.3">
      <c r="A22" s="227" t="s">
        <v>21</v>
      </c>
      <c r="B22" s="228" t="s">
        <v>224</v>
      </c>
      <c r="C22" s="229" t="s">
        <v>54</v>
      </c>
      <c r="D22" s="29">
        <f>IF('Статистика Город'!E8="",0,'Статистика Город'!E22*100000/'Статистика Город'!E8)</f>
        <v>0</v>
      </c>
      <c r="E22" s="29">
        <f>'Статистика РБ'!E11*100000/'Статистика РБ'!E4</f>
        <v>7.9879283800152976</v>
      </c>
      <c r="F22" s="162">
        <f>IF('Статистика Город'!E22="",0,10*(1-D22/(D22+E22)))</f>
        <v>0</v>
      </c>
    </row>
    <row r="23" spans="1:6" ht="32.25" x14ac:dyDescent="0.3">
      <c r="A23" s="227" t="s">
        <v>22</v>
      </c>
      <c r="B23" s="228" t="s">
        <v>225</v>
      </c>
      <c r="C23" s="229" t="s">
        <v>54</v>
      </c>
      <c r="D23" s="29">
        <f>IF('Статистика Город'!E8=0,0,'Статистика Город'!E23*1000/'Статистика Город'!E8)</f>
        <v>0</v>
      </c>
      <c r="E23" s="29">
        <f>'Статистика РБ'!E12*1000/'Статистика РБ'!E4</f>
        <v>1.6687110656881272</v>
      </c>
      <c r="F23" s="160">
        <f>IF('Статистика Город'!E23="",0,10*(1-D23/(D23+E23)))</f>
        <v>0</v>
      </c>
    </row>
    <row r="24" spans="1:6" ht="51.75" customHeight="1" x14ac:dyDescent="0.3">
      <c r="A24" s="227" t="s">
        <v>23</v>
      </c>
      <c r="B24" s="228" t="s">
        <v>226</v>
      </c>
      <c r="C24" s="229" t="s">
        <v>53</v>
      </c>
      <c r="D24" s="29">
        <f>IF(('Опрос 6-12 лет'!G252+'Опрос 13-17 лет'!M250)=0,0,('Опрос 6-12 лет'!G254+'Опрос 13-17 лет'!M252)/('Опрос 6-12 лет'!G252+'Опрос 13-17 лет'!M250))</f>
        <v>0</v>
      </c>
      <c r="E24" s="30"/>
      <c r="F24" s="160">
        <f>10*D24</f>
        <v>0</v>
      </c>
    </row>
    <row r="25" spans="1:6" ht="32.25" x14ac:dyDescent="0.3">
      <c r="A25" s="237" t="s">
        <v>24</v>
      </c>
      <c r="B25" s="228" t="s">
        <v>227</v>
      </c>
      <c r="C25" s="229" t="s">
        <v>53</v>
      </c>
      <c r="D25" s="29">
        <f>IF(('Опрос 6-12 лет'!H252+'Опрос 13-17 лет'!N250+'Опрос Родители'!M252)=0,0,('Опрос 6-12 лет'!H254+'Опрос 13-17 лет'!N252+'Опрос Родители'!M254)/('Опрос 6-12 лет'!H252+'Опрос 13-17 лет'!N250+'Опрос Родители'!M252))</f>
        <v>0</v>
      </c>
      <c r="E25" s="258"/>
      <c r="F25" s="160">
        <f>10*D25</f>
        <v>0</v>
      </c>
    </row>
    <row r="26" spans="1:6" ht="32.25" thickBot="1" x14ac:dyDescent="0.35">
      <c r="A26" s="230" t="s">
        <v>78</v>
      </c>
      <c r="B26" s="259" t="s">
        <v>228</v>
      </c>
      <c r="C26" s="232" t="s">
        <v>53</v>
      </c>
      <c r="D26" s="35">
        <f>IF(('Опрос 13-17 лет'!O250+'Опрос Родители'!N252)=0,0,('Опрос 13-17 лет'!O252+'Опрос Родители'!N254)/('Опрос 13-17 лет'!O250+'Опрос Родители'!N252))</f>
        <v>0</v>
      </c>
      <c r="E26" s="36"/>
      <c r="F26" s="161">
        <f>D26/4*10</f>
        <v>0</v>
      </c>
    </row>
    <row r="27" spans="1:6" ht="19.5" thickBot="1" x14ac:dyDescent="0.35">
      <c r="A27" s="426" t="s">
        <v>34</v>
      </c>
      <c r="B27" s="427"/>
      <c r="C27" s="427"/>
      <c r="D27" s="427"/>
      <c r="E27" s="427"/>
      <c r="F27" s="113">
        <f>SUM(F28:F35)/8</f>
        <v>0</v>
      </c>
    </row>
    <row r="28" spans="1:6" ht="18.75" x14ac:dyDescent="0.3">
      <c r="A28" s="224" t="s">
        <v>26</v>
      </c>
      <c r="B28" s="225" t="s">
        <v>347</v>
      </c>
      <c r="C28" s="226" t="s">
        <v>54</v>
      </c>
      <c r="D28" s="33">
        <f>IF('Статистика Город'!E9="",0,'Статистика Город'!E24*1000/'Статистика Город'!E9)</f>
        <v>0</v>
      </c>
      <c r="E28" s="33">
        <f>'Статистика РБ'!E13*1000/'Статистика РБ'!E5</f>
        <v>0.67515455272812896</v>
      </c>
      <c r="F28" s="159">
        <f>IF('Статистика Город'!E24="",0,10*(1-D28/(D28+E28)))</f>
        <v>0</v>
      </c>
    </row>
    <row r="29" spans="1:6" ht="50.25" customHeight="1" x14ac:dyDescent="0.3">
      <c r="A29" s="227" t="s">
        <v>27</v>
      </c>
      <c r="B29" s="228" t="s">
        <v>353</v>
      </c>
      <c r="C29" s="229" t="s">
        <v>54</v>
      </c>
      <c r="D29" s="324">
        <f>IF('Статистика Город'!E10="",0,'Статистика Город'!E25/'[1]Статистика Индекс!B31Город'!E10)</f>
        <v>0</v>
      </c>
      <c r="E29" s="30"/>
      <c r="F29" s="166">
        <f>IF('Статистика Город'!E25="",0,10*(1-D29))</f>
        <v>0</v>
      </c>
    </row>
    <row r="30" spans="1:6" ht="18.75" x14ac:dyDescent="0.3">
      <c r="A30" s="227" t="s">
        <v>28</v>
      </c>
      <c r="B30" s="228" t="s">
        <v>348</v>
      </c>
      <c r="C30" s="229" t="s">
        <v>54</v>
      </c>
      <c r="D30" s="29">
        <f>'Статистика Город'!E26</f>
        <v>0</v>
      </c>
      <c r="E30" s="29">
        <f>'Статистика РБ'!E14</f>
        <v>10.7</v>
      </c>
      <c r="F30" s="160">
        <f>IF('Статистика Город'!E26="",0,10*(1-D30/(D30+E30)))</f>
        <v>0</v>
      </c>
    </row>
    <row r="31" spans="1:6" ht="50.25" customHeight="1" x14ac:dyDescent="0.3">
      <c r="A31" s="227" t="s">
        <v>29</v>
      </c>
      <c r="B31" s="228" t="s">
        <v>232</v>
      </c>
      <c r="C31" s="229" t="s">
        <v>53</v>
      </c>
      <c r="D31" s="29">
        <f>IF('Опрос 13-17 лет'!P250=0,0,'Опрос 13-17 лет'!P252/'Опрос 13-17 лет'!P250)</f>
        <v>0</v>
      </c>
      <c r="E31" s="30"/>
      <c r="F31" s="160">
        <f>10*D31</f>
        <v>0</v>
      </c>
    </row>
    <row r="32" spans="1:6" ht="18.75" x14ac:dyDescent="0.3">
      <c r="A32" s="227" t="s">
        <v>30</v>
      </c>
      <c r="B32" s="228" t="s">
        <v>233</v>
      </c>
      <c r="C32" s="229" t="s">
        <v>53</v>
      </c>
      <c r="D32" s="29">
        <f>IF('Опрос 13-17 лет'!Q250=0,0,'Опрос 13-17 лет'!Q252/'Опрос 13-17 лет'!Q250)</f>
        <v>0</v>
      </c>
      <c r="E32" s="30"/>
      <c r="F32" s="160">
        <f>10*D32</f>
        <v>0</v>
      </c>
    </row>
    <row r="33" spans="1:6" ht="32.25" x14ac:dyDescent="0.3">
      <c r="A33" s="227" t="s">
        <v>31</v>
      </c>
      <c r="B33" s="228" t="s">
        <v>234</v>
      </c>
      <c r="C33" s="229" t="s">
        <v>53</v>
      </c>
      <c r="D33" s="29">
        <f>IF('Опрос 13-17 лет'!R250=0,0,'Опрос 13-17 лет'!R252/'Опрос 13-17 лет'!R250)</f>
        <v>0</v>
      </c>
      <c r="E33" s="30"/>
      <c r="F33" s="160">
        <f>10*D33</f>
        <v>0</v>
      </c>
    </row>
    <row r="34" spans="1:6" ht="18.75" x14ac:dyDescent="0.3">
      <c r="A34" s="227" t="s">
        <v>32</v>
      </c>
      <c r="B34" s="228" t="s">
        <v>235</v>
      </c>
      <c r="C34" s="229" t="s">
        <v>53</v>
      </c>
      <c r="D34" s="29">
        <f>IF('Опрос 13-17 лет'!S250=0,0,'Опрос 13-17 лет'!S252/'Опрос 13-17 лет'!S250)</f>
        <v>0</v>
      </c>
      <c r="E34" s="30"/>
      <c r="F34" s="160">
        <f>10*D34</f>
        <v>0</v>
      </c>
    </row>
    <row r="35" spans="1:6" ht="19.5" thickBot="1" x14ac:dyDescent="0.35">
      <c r="A35" s="230" t="s">
        <v>33</v>
      </c>
      <c r="B35" s="233" t="s">
        <v>185</v>
      </c>
      <c r="C35" s="232" t="s">
        <v>53</v>
      </c>
      <c r="D35" s="35">
        <f>IF(('Опрос 13-17 лет'!T250+'Опрос Родители'!O252)=0,0,('Опрос 13-17 лет'!T252+'Опрос Родители'!O254)/('Опрос 13-17 лет'!T250+'Опрос Родители'!O252))</f>
        <v>0</v>
      </c>
      <c r="E35" s="36"/>
      <c r="F35" s="161">
        <f>D35/4*10</f>
        <v>0</v>
      </c>
    </row>
    <row r="36" spans="1:6" ht="19.5" thickBot="1" x14ac:dyDescent="0.35">
      <c r="A36" s="428" t="s">
        <v>38</v>
      </c>
      <c r="B36" s="429"/>
      <c r="C36" s="429"/>
      <c r="D36" s="429"/>
      <c r="E36" s="429"/>
      <c r="F36" s="112">
        <f>SUM(F37:F41)/5</f>
        <v>0</v>
      </c>
    </row>
    <row r="37" spans="1:6" ht="32.25" x14ac:dyDescent="0.3">
      <c r="A37" s="224" t="s">
        <v>35</v>
      </c>
      <c r="B37" s="225" t="s">
        <v>297</v>
      </c>
      <c r="C37" s="226" t="s">
        <v>54</v>
      </c>
      <c r="D37" s="33">
        <f>'Статистика Город'!E27</f>
        <v>0</v>
      </c>
      <c r="E37" s="34">
        <f>'Статистика РБ'!E15</f>
        <v>2645.2</v>
      </c>
      <c r="F37" s="159">
        <f>IF(D37&gt;E37,10,D37/E37*10)</f>
        <v>0</v>
      </c>
    </row>
    <row r="38" spans="1:6" ht="32.25" x14ac:dyDescent="0.3">
      <c r="A38" s="234" t="s">
        <v>36</v>
      </c>
      <c r="B38" s="235" t="s">
        <v>236</v>
      </c>
      <c r="C38" s="236" t="s">
        <v>53</v>
      </c>
      <c r="D38" s="47">
        <f>IF('Опрос Родители'!P254=0,0,'Опрос Родители'!Q254/'Опрос Родители'!P254)</f>
        <v>0</v>
      </c>
      <c r="E38" s="48"/>
      <c r="F38" s="162">
        <f>D38/4*10</f>
        <v>0</v>
      </c>
    </row>
    <row r="39" spans="1:6" ht="33" customHeight="1" x14ac:dyDescent="0.3">
      <c r="A39" s="227" t="s">
        <v>37</v>
      </c>
      <c r="B39" s="228" t="s">
        <v>237</v>
      </c>
      <c r="C39" s="229" t="s">
        <v>54</v>
      </c>
      <c r="D39" s="29">
        <f>IF('Статистика Город'!E11="",0,'Статистика Город'!E28/'Статистика Город'!E11)</f>
        <v>0</v>
      </c>
      <c r="E39" s="30"/>
      <c r="F39" s="160">
        <f>IF('Статистика Город'!E28="",0,10*(1-D39))</f>
        <v>0</v>
      </c>
    </row>
    <row r="40" spans="1:6" ht="32.25" customHeight="1" x14ac:dyDescent="0.3">
      <c r="A40" s="237" t="s">
        <v>87</v>
      </c>
      <c r="B40" s="238" t="s">
        <v>238</v>
      </c>
      <c r="C40" s="235" t="s">
        <v>53</v>
      </c>
      <c r="D40" s="106">
        <f>IF('Опрос 6-12 лет'!I252+'Опрос 13-17 лет'!U250=0,0,('Опрос 6-12 лет'!I254+'Опрос 13-17 лет'!U252)/('Опрос 6-12 лет'!I252+'Опрос 13-17 лет'!U250))</f>
        <v>0</v>
      </c>
      <c r="E40" s="108"/>
      <c r="F40" s="163">
        <f>10*D40</f>
        <v>0</v>
      </c>
    </row>
    <row r="41" spans="1:6" ht="18" customHeight="1" thickBot="1" x14ac:dyDescent="0.35">
      <c r="A41" s="230" t="s">
        <v>146</v>
      </c>
      <c r="B41" s="233" t="s">
        <v>239</v>
      </c>
      <c r="C41" s="232" t="s">
        <v>53</v>
      </c>
      <c r="D41" s="35">
        <f>IF(('Опрос 13-17 лет'!V250+'Опрос Родители'!R252)=0,0,('Опрос 13-17 лет'!V252+'Опрос Родители'!R254)/('Опрос 13-17 лет'!V250+'Опрос Родители'!R252))</f>
        <v>0</v>
      </c>
      <c r="E41" s="36"/>
      <c r="F41" s="161">
        <f>D41/4*10</f>
        <v>0</v>
      </c>
    </row>
    <row r="42" spans="1:6" ht="19.5" thickBot="1" x14ac:dyDescent="0.35">
      <c r="A42" s="423" t="s">
        <v>43</v>
      </c>
      <c r="B42" s="424"/>
      <c r="C42" s="424"/>
      <c r="D42" s="424"/>
      <c r="E42" s="424"/>
      <c r="F42" s="111">
        <f>SUM(F43:F47)/5</f>
        <v>0</v>
      </c>
    </row>
    <row r="43" spans="1:6" ht="50.25" customHeight="1" x14ac:dyDescent="0.3">
      <c r="A43" s="224" t="s">
        <v>39</v>
      </c>
      <c r="B43" s="225" t="s">
        <v>240</v>
      </c>
      <c r="C43" s="226" t="s">
        <v>54</v>
      </c>
      <c r="D43" s="104">
        <f>IF('Статистика Город'!E10=0,0,('Статистика Город'!E29+'Статистика Город'!E30+'Статистика Город'!E31)/'Статистика Город'!E10)</f>
        <v>0</v>
      </c>
      <c r="E43" s="105"/>
      <c r="F43" s="164">
        <f>IF(D43&lt;1,D43*10,10)</f>
        <v>0</v>
      </c>
    </row>
    <row r="44" spans="1:6" ht="32.25" customHeight="1" x14ac:dyDescent="0.3">
      <c r="A44" s="227" t="s">
        <v>40</v>
      </c>
      <c r="B44" s="228" t="s">
        <v>241</v>
      </c>
      <c r="C44" s="229" t="s">
        <v>53</v>
      </c>
      <c r="D44" s="106">
        <f>IF('Опрос 6-12 лет'!J252+'Опрос 13-17 лет'!W250=0,0,('Опрос 6-12 лет'!J254+'Опрос 13-17 лет'!W252)/('Опрос 6-12 лет'!J252+'Опрос 13-17 лет'!W250))</f>
        <v>0</v>
      </c>
      <c r="E44" s="107"/>
      <c r="F44" s="163">
        <f>10*D44</f>
        <v>0</v>
      </c>
    </row>
    <row r="45" spans="1:6" ht="33" customHeight="1" x14ac:dyDescent="0.3">
      <c r="A45" s="237" t="s">
        <v>41</v>
      </c>
      <c r="B45" s="238" t="s">
        <v>242</v>
      </c>
      <c r="C45" s="229" t="s">
        <v>53</v>
      </c>
      <c r="D45" s="106">
        <f>IF('Опрос 6-12 лет'!K252+'Опрос 13-17 лет'!X250=0,0,('Опрос 6-12 лет'!K254+'Опрос 13-17 лет'!X252)/('Опрос 6-12 лет'!K252+'Опрос 13-17 лет'!X250))</f>
        <v>0</v>
      </c>
      <c r="E45" s="108"/>
      <c r="F45" s="163">
        <f>10*D45</f>
        <v>0</v>
      </c>
    </row>
    <row r="46" spans="1:6" ht="33" customHeight="1" x14ac:dyDescent="0.3">
      <c r="A46" s="237" t="s">
        <v>42</v>
      </c>
      <c r="B46" s="238" t="s">
        <v>243</v>
      </c>
      <c r="C46" s="229" t="s">
        <v>53</v>
      </c>
      <c r="D46" s="106">
        <f>IF('Опрос 13-17 лет'!Y252=0,0,'Опрос 13-17 лет'!Z252/'Опрос 13-17 лет'!Y252)</f>
        <v>0</v>
      </c>
      <c r="E46" s="108"/>
      <c r="F46" s="163">
        <f>10*D46</f>
        <v>0</v>
      </c>
    </row>
    <row r="47" spans="1:6" ht="33" thickBot="1" x14ac:dyDescent="0.35">
      <c r="A47" s="230" t="s">
        <v>147</v>
      </c>
      <c r="B47" s="233" t="s">
        <v>244</v>
      </c>
      <c r="C47" s="232" t="s">
        <v>53</v>
      </c>
      <c r="D47" s="109">
        <f>IF(('Опрос 13-17 лет'!AA250+'Опрос Родители'!S252)=0,0,('Опрос 13-17 лет'!AA252+'Опрос Родители'!S254)/('Опрос 13-17 лет'!AA250+'Опрос Родители'!S252))</f>
        <v>0</v>
      </c>
      <c r="E47" s="110"/>
      <c r="F47" s="165">
        <f>D47/4*10</f>
        <v>0</v>
      </c>
    </row>
    <row r="48" spans="1:6" ht="19.5" thickBot="1" x14ac:dyDescent="0.35">
      <c r="A48" s="423" t="s">
        <v>50</v>
      </c>
      <c r="B48" s="424"/>
      <c r="C48" s="424"/>
      <c r="D48" s="424"/>
      <c r="E48" s="424"/>
      <c r="F48" s="111">
        <f>SUM(F49:F53)/5</f>
        <v>0</v>
      </c>
    </row>
    <row r="49" spans="1:6" ht="18.75" x14ac:dyDescent="0.3">
      <c r="A49" s="224" t="s">
        <v>44</v>
      </c>
      <c r="B49" s="225" t="s">
        <v>349</v>
      </c>
      <c r="C49" s="226" t="s">
        <v>54</v>
      </c>
      <c r="D49" s="33">
        <f>IF('Статистика Город'!E8="",0,'Статистика Город'!E32*1000/'Статистика Город'!E8)</f>
        <v>0</v>
      </c>
      <c r="E49" s="33">
        <f>'Статистика РБ'!E16*1000/'Статистика РБ'!E4</f>
        <v>1.8749746957748237</v>
      </c>
      <c r="F49" s="159">
        <f>IF('Статистика Город'!E32="",0,10*(1-D49/(D49+E49)))</f>
        <v>0</v>
      </c>
    </row>
    <row r="50" spans="1:6" ht="16.5" customHeight="1" x14ac:dyDescent="0.3">
      <c r="A50" s="227" t="s">
        <v>45</v>
      </c>
      <c r="B50" s="228" t="s">
        <v>49</v>
      </c>
      <c r="C50" s="229" t="s">
        <v>54</v>
      </c>
      <c r="D50" s="29">
        <f>IF('Статистика Город'!E12="",0,'Статистика Город'!E33/'Статистика Город'!E12)</f>
        <v>0</v>
      </c>
      <c r="E50" s="29"/>
      <c r="F50" s="166">
        <f>IF('Статистика Город'!E33="",0,10*D50)</f>
        <v>0</v>
      </c>
    </row>
    <row r="51" spans="1:6" ht="18.75" x14ac:dyDescent="0.3">
      <c r="A51" s="227" t="s">
        <v>46</v>
      </c>
      <c r="B51" s="228" t="s">
        <v>246</v>
      </c>
      <c r="C51" s="229" t="s">
        <v>54</v>
      </c>
      <c r="D51" s="29">
        <f>IF('Статистика Город'!E13="",0,'Статистика Город'!E34*1000/'Статистика Город'!E13)</f>
        <v>0</v>
      </c>
      <c r="E51" s="29">
        <f>'Статистика РБ'!E17*1000/'Статистика РБ'!E6</f>
        <v>3.1341860848126726</v>
      </c>
      <c r="F51" s="160">
        <f>IF('Статистика Город'!E34="",0,10*(1-D51/(D51+E51)))</f>
        <v>0</v>
      </c>
    </row>
    <row r="52" spans="1:6" ht="30" customHeight="1" x14ac:dyDescent="0.3">
      <c r="A52" s="227" t="s">
        <v>47</v>
      </c>
      <c r="B52" s="228" t="s">
        <v>247</v>
      </c>
      <c r="C52" s="229" t="s">
        <v>53</v>
      </c>
      <c r="D52" s="29">
        <f>IF(('Опрос 6-12 лет'!L252+'Опрос 13-17 лет'!AB250)=0,0,('Опрос 6-12 лет'!L254+'Опрос 13-17 лет'!AB252)/('Опрос 6-12 лет'!L252+'Опрос 13-17 лет'!AB250))</f>
        <v>0</v>
      </c>
      <c r="E52" s="30"/>
      <c r="F52" s="160">
        <f>10*D52</f>
        <v>0</v>
      </c>
    </row>
    <row r="53" spans="1:6" ht="33" thickBot="1" x14ac:dyDescent="0.35">
      <c r="A53" s="230" t="s">
        <v>48</v>
      </c>
      <c r="B53" s="233" t="s">
        <v>248</v>
      </c>
      <c r="C53" s="232" t="s">
        <v>53</v>
      </c>
      <c r="D53" s="35">
        <f>IF(('Опрос 13-17 лет'!AC250+'Опрос Родители'!T252)=0,0,('Опрос 13-17 лет'!AC252+'Опрос Родители'!T254)/('Опрос 13-17 лет'!AC250+'Опрос Родители'!T252))</f>
        <v>0</v>
      </c>
      <c r="E53" s="36"/>
      <c r="F53" s="161">
        <f>D53/4*10</f>
        <v>0</v>
      </c>
    </row>
    <row r="54" spans="1:6" ht="19.5" thickBot="1" x14ac:dyDescent="0.35">
      <c r="A54" s="423" t="s">
        <v>249</v>
      </c>
      <c r="B54" s="424"/>
      <c r="C54" s="424"/>
      <c r="D54" s="424"/>
      <c r="E54" s="424"/>
      <c r="F54" s="111">
        <f>SUM(F55:F56)/2</f>
        <v>0</v>
      </c>
    </row>
    <row r="55" spans="1:6" ht="18.75" x14ac:dyDescent="0.3">
      <c r="A55" s="224" t="s">
        <v>167</v>
      </c>
      <c r="B55" s="225" t="s">
        <v>295</v>
      </c>
      <c r="C55" s="226" t="s">
        <v>54</v>
      </c>
      <c r="D55" s="33">
        <f>IF('Статистика Город'!E16="",0,('Статистика Город'!E35+'Статистика Город'!E36+'Статистика Город'!E37+'Статистика Город'!E38)/'Статистика Город'!E16)</f>
        <v>0</v>
      </c>
      <c r="E55" s="33">
        <f>('Статистика РБ'!E18+'Статистика РБ'!E19+'Статистика РБ'!E20+'Статистика РБ'!E21)/'Статистика РБ'!E7</f>
        <v>0.60103662339976838</v>
      </c>
      <c r="F55" s="159">
        <f>IF('Статистика Город'!E38="",0,10*(D55/(D55+E55)))</f>
        <v>0</v>
      </c>
    </row>
    <row r="56" spans="1:6" ht="31.5" customHeight="1" thickBot="1" x14ac:dyDescent="0.35">
      <c r="A56" s="230" t="s">
        <v>194</v>
      </c>
      <c r="B56" s="233" t="s">
        <v>250</v>
      </c>
      <c r="C56" s="232" t="s">
        <v>53</v>
      </c>
      <c r="D56" s="35">
        <f>IF(('Опрос 13-17 лет'!AD250+'Опрос Родители'!U252)=0,0,('Опрос 13-17 лет'!AD252+'Опрос Родители'!U254)/('Опрос 13-17 лет'!AD250+'Опрос Родители'!U252))</f>
        <v>0</v>
      </c>
      <c r="E56" s="35"/>
      <c r="F56" s="165">
        <f>D56/4*10</f>
        <v>0</v>
      </c>
    </row>
    <row r="57" spans="1:6" x14ac:dyDescent="0.25">
      <c r="A57" s="22"/>
      <c r="B57" s="22"/>
      <c r="C57" s="22"/>
      <c r="D57" s="22"/>
      <c r="E57" s="22"/>
      <c r="F57" s="22"/>
    </row>
    <row r="58" spans="1:6" ht="18.75" x14ac:dyDescent="0.3">
      <c r="A58" s="422" t="s">
        <v>135</v>
      </c>
      <c r="B58" s="422"/>
      <c r="C58" s="422"/>
      <c r="D58" s="22"/>
      <c r="E58" s="22"/>
      <c r="F58" s="239">
        <f>(F14+F15+F55+F51+F50+F49+F43+F39+F37+F30+F29+F28+F23+F22+F21)/15</f>
        <v>0</v>
      </c>
    </row>
    <row r="59" spans="1:6" ht="18.75" x14ac:dyDescent="0.3">
      <c r="A59" s="422" t="s">
        <v>136</v>
      </c>
      <c r="B59" s="422"/>
      <c r="C59" s="422"/>
      <c r="D59" s="22"/>
      <c r="E59" s="22"/>
      <c r="F59" s="239">
        <f>(F56+F53+F52+F47+F46+F45+F44+F41+F40+F38+F35+F34+F33+F32+F31+F26+F25+F24+F19+F18+F17+F16+F13+F11+F10+F9+F8+F7)/28</f>
        <v>0</v>
      </c>
    </row>
  </sheetData>
  <mergeCells count="13">
    <mergeCell ref="A58:C58"/>
    <mergeCell ref="A59:C59"/>
    <mergeCell ref="A48:E48"/>
    <mergeCell ref="A1:F1"/>
    <mergeCell ref="A12:E12"/>
    <mergeCell ref="A27:E27"/>
    <mergeCell ref="A36:E36"/>
    <mergeCell ref="A6:E6"/>
    <mergeCell ref="A20:E20"/>
    <mergeCell ref="A42:E42"/>
    <mergeCell ref="A3:B3"/>
    <mergeCell ref="D3:E3"/>
    <mergeCell ref="A54:E54"/>
  </mergeCells>
  <pageMargins left="0.7" right="0.7" top="0.75" bottom="0.75" header="0.3" footer="0.3"/>
  <pageSetup paperSize="9" scale="43"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B24"/>
  <sheetViews>
    <sheetView workbookViewId="0">
      <selection activeCell="B13" sqref="B13"/>
    </sheetView>
  </sheetViews>
  <sheetFormatPr defaultRowHeight="15" x14ac:dyDescent="0.25"/>
  <cols>
    <col min="1" max="1" width="61.140625" customWidth="1"/>
    <col min="2" max="2" width="18.28515625" customWidth="1"/>
    <col min="257" max="257" width="60.42578125" customWidth="1"/>
    <col min="258" max="258" width="18.28515625" customWidth="1"/>
    <col min="513" max="513" width="60.42578125" customWidth="1"/>
    <col min="514" max="514" width="18.28515625" customWidth="1"/>
    <col min="769" max="769" width="60.42578125" customWidth="1"/>
    <col min="770" max="770" width="18.28515625" customWidth="1"/>
    <col min="1025" max="1025" width="60.42578125" customWidth="1"/>
    <col min="1026" max="1026" width="18.28515625" customWidth="1"/>
    <col min="1281" max="1281" width="60.42578125" customWidth="1"/>
    <col min="1282" max="1282" width="18.28515625" customWidth="1"/>
    <col min="1537" max="1537" width="60.42578125" customWidth="1"/>
    <col min="1538" max="1538" width="18.28515625" customWidth="1"/>
    <col min="1793" max="1793" width="60.42578125" customWidth="1"/>
    <col min="1794" max="1794" width="18.28515625" customWidth="1"/>
    <col min="2049" max="2049" width="60.42578125" customWidth="1"/>
    <col min="2050" max="2050" width="18.28515625" customWidth="1"/>
    <col min="2305" max="2305" width="60.42578125" customWidth="1"/>
    <col min="2306" max="2306" width="18.28515625" customWidth="1"/>
    <col min="2561" max="2561" width="60.42578125" customWidth="1"/>
    <col min="2562" max="2562" width="18.28515625" customWidth="1"/>
    <col min="2817" max="2817" width="60.42578125" customWidth="1"/>
    <col min="2818" max="2818" width="18.28515625" customWidth="1"/>
    <col min="3073" max="3073" width="60.42578125" customWidth="1"/>
    <col min="3074" max="3074" width="18.28515625" customWidth="1"/>
    <col min="3329" max="3329" width="60.42578125" customWidth="1"/>
    <col min="3330" max="3330" width="18.28515625" customWidth="1"/>
    <col min="3585" max="3585" width="60.42578125" customWidth="1"/>
    <col min="3586" max="3586" width="18.28515625" customWidth="1"/>
    <col min="3841" max="3841" width="60.42578125" customWidth="1"/>
    <col min="3842" max="3842" width="18.28515625" customWidth="1"/>
    <col min="4097" max="4097" width="60.42578125" customWidth="1"/>
    <col min="4098" max="4098" width="18.28515625" customWidth="1"/>
    <col min="4353" max="4353" width="60.42578125" customWidth="1"/>
    <col min="4354" max="4354" width="18.28515625" customWidth="1"/>
    <col min="4609" max="4609" width="60.42578125" customWidth="1"/>
    <col min="4610" max="4610" width="18.28515625" customWidth="1"/>
    <col min="4865" max="4865" width="60.42578125" customWidth="1"/>
    <col min="4866" max="4866" width="18.28515625" customWidth="1"/>
    <col min="5121" max="5121" width="60.42578125" customWidth="1"/>
    <col min="5122" max="5122" width="18.28515625" customWidth="1"/>
    <col min="5377" max="5377" width="60.42578125" customWidth="1"/>
    <col min="5378" max="5378" width="18.28515625" customWidth="1"/>
    <col min="5633" max="5633" width="60.42578125" customWidth="1"/>
    <col min="5634" max="5634" width="18.28515625" customWidth="1"/>
    <col min="5889" max="5889" width="60.42578125" customWidth="1"/>
    <col min="5890" max="5890" width="18.28515625" customWidth="1"/>
    <col min="6145" max="6145" width="60.42578125" customWidth="1"/>
    <col min="6146" max="6146" width="18.28515625" customWidth="1"/>
    <col min="6401" max="6401" width="60.42578125" customWidth="1"/>
    <col min="6402" max="6402" width="18.28515625" customWidth="1"/>
    <col min="6657" max="6657" width="60.42578125" customWidth="1"/>
    <col min="6658" max="6658" width="18.28515625" customWidth="1"/>
    <col min="6913" max="6913" width="60.42578125" customWidth="1"/>
    <col min="6914" max="6914" width="18.28515625" customWidth="1"/>
    <col min="7169" max="7169" width="60.42578125" customWidth="1"/>
    <col min="7170" max="7170" width="18.28515625" customWidth="1"/>
    <col min="7425" max="7425" width="60.42578125" customWidth="1"/>
    <col min="7426" max="7426" width="18.28515625" customWidth="1"/>
    <col min="7681" max="7681" width="60.42578125" customWidth="1"/>
    <col min="7682" max="7682" width="18.28515625" customWidth="1"/>
    <col min="7937" max="7937" width="60.42578125" customWidth="1"/>
    <col min="7938" max="7938" width="18.28515625" customWidth="1"/>
    <col min="8193" max="8193" width="60.42578125" customWidth="1"/>
    <col min="8194" max="8194" width="18.28515625" customWidth="1"/>
    <col min="8449" max="8449" width="60.42578125" customWidth="1"/>
    <col min="8450" max="8450" width="18.28515625" customWidth="1"/>
    <col min="8705" max="8705" width="60.42578125" customWidth="1"/>
    <col min="8706" max="8706" width="18.28515625" customWidth="1"/>
    <col min="8961" max="8961" width="60.42578125" customWidth="1"/>
    <col min="8962" max="8962" width="18.28515625" customWidth="1"/>
    <col min="9217" max="9217" width="60.42578125" customWidth="1"/>
    <col min="9218" max="9218" width="18.28515625" customWidth="1"/>
    <col min="9473" max="9473" width="60.42578125" customWidth="1"/>
    <col min="9474" max="9474" width="18.28515625" customWidth="1"/>
    <col min="9729" max="9729" width="60.42578125" customWidth="1"/>
    <col min="9730" max="9730" width="18.28515625" customWidth="1"/>
    <col min="9985" max="9985" width="60.42578125" customWidth="1"/>
    <col min="9986" max="9986" width="18.28515625" customWidth="1"/>
    <col min="10241" max="10241" width="60.42578125" customWidth="1"/>
    <col min="10242" max="10242" width="18.28515625" customWidth="1"/>
    <col min="10497" max="10497" width="60.42578125" customWidth="1"/>
    <col min="10498" max="10498" width="18.28515625" customWidth="1"/>
    <col min="10753" max="10753" width="60.42578125" customWidth="1"/>
    <col min="10754" max="10754" width="18.28515625" customWidth="1"/>
    <col min="11009" max="11009" width="60.42578125" customWidth="1"/>
    <col min="11010" max="11010" width="18.28515625" customWidth="1"/>
    <col min="11265" max="11265" width="60.42578125" customWidth="1"/>
    <col min="11266" max="11266" width="18.28515625" customWidth="1"/>
    <col min="11521" max="11521" width="60.42578125" customWidth="1"/>
    <col min="11522" max="11522" width="18.28515625" customWidth="1"/>
    <col min="11777" max="11777" width="60.42578125" customWidth="1"/>
    <col min="11778" max="11778" width="18.28515625" customWidth="1"/>
    <col min="12033" max="12033" width="60.42578125" customWidth="1"/>
    <col min="12034" max="12034" width="18.28515625" customWidth="1"/>
    <col min="12289" max="12289" width="60.42578125" customWidth="1"/>
    <col min="12290" max="12290" width="18.28515625" customWidth="1"/>
    <col min="12545" max="12545" width="60.42578125" customWidth="1"/>
    <col min="12546" max="12546" width="18.28515625" customWidth="1"/>
    <col min="12801" max="12801" width="60.42578125" customWidth="1"/>
    <col min="12802" max="12802" width="18.28515625" customWidth="1"/>
    <col min="13057" max="13057" width="60.42578125" customWidth="1"/>
    <col min="13058" max="13058" width="18.28515625" customWidth="1"/>
    <col min="13313" max="13313" width="60.42578125" customWidth="1"/>
    <col min="13314" max="13314" width="18.28515625" customWidth="1"/>
    <col min="13569" max="13569" width="60.42578125" customWidth="1"/>
    <col min="13570" max="13570" width="18.28515625" customWidth="1"/>
    <col min="13825" max="13825" width="60.42578125" customWidth="1"/>
    <col min="13826" max="13826" width="18.28515625" customWidth="1"/>
    <col min="14081" max="14081" width="60.42578125" customWidth="1"/>
    <col min="14082" max="14082" width="18.28515625" customWidth="1"/>
    <col min="14337" max="14337" width="60.42578125" customWidth="1"/>
    <col min="14338" max="14338" width="18.28515625" customWidth="1"/>
    <col min="14593" max="14593" width="60.42578125" customWidth="1"/>
    <col min="14594" max="14594" width="18.28515625" customWidth="1"/>
    <col min="14849" max="14849" width="60.42578125" customWidth="1"/>
    <col min="14850" max="14850" width="18.28515625" customWidth="1"/>
    <col min="15105" max="15105" width="60.42578125" customWidth="1"/>
    <col min="15106" max="15106" width="18.28515625" customWidth="1"/>
    <col min="15361" max="15361" width="60.42578125" customWidth="1"/>
    <col min="15362" max="15362" width="18.28515625" customWidth="1"/>
    <col min="15617" max="15617" width="60.42578125" customWidth="1"/>
    <col min="15618" max="15618" width="18.28515625" customWidth="1"/>
    <col min="15873" max="15873" width="60.42578125" customWidth="1"/>
    <col min="15874" max="15874" width="18.28515625" customWidth="1"/>
    <col min="16129" max="16129" width="60.42578125" customWidth="1"/>
    <col min="16130" max="16130" width="18.28515625" customWidth="1"/>
  </cols>
  <sheetData>
    <row r="1" spans="1:2" s="22" customFormat="1" ht="15.75" thickBot="1" x14ac:dyDescent="0.3"/>
    <row r="2" spans="1:2" s="22" customFormat="1" ht="48" thickBot="1" x14ac:dyDescent="0.3">
      <c r="A2" s="240" t="s">
        <v>6</v>
      </c>
      <c r="B2" s="241" t="s">
        <v>206</v>
      </c>
    </row>
    <row r="3" spans="1:2" s="22" customFormat="1" ht="38.25" thickBot="1" x14ac:dyDescent="0.35">
      <c r="A3" s="242" t="s">
        <v>204</v>
      </c>
      <c r="B3" s="43">
        <f>Индекс!F6</f>
        <v>0</v>
      </c>
    </row>
    <row r="4" spans="1:2" s="22" customFormat="1" ht="19.5" thickBot="1" x14ac:dyDescent="0.35">
      <c r="A4" s="242" t="s">
        <v>95</v>
      </c>
      <c r="B4" s="43">
        <f>Индекс!F12</f>
        <v>0</v>
      </c>
    </row>
    <row r="5" spans="1:2" s="22" customFormat="1" ht="19.5" thickBot="1" x14ac:dyDescent="0.35">
      <c r="A5" s="242" t="s">
        <v>205</v>
      </c>
      <c r="B5" s="44">
        <f>Индекс!F20</f>
        <v>0</v>
      </c>
    </row>
    <row r="6" spans="1:2" s="22" customFormat="1" ht="19.5" thickBot="1" x14ac:dyDescent="0.35">
      <c r="A6" s="242" t="s">
        <v>96</v>
      </c>
      <c r="B6" s="44">
        <f>Индекс!F27</f>
        <v>0</v>
      </c>
    </row>
    <row r="7" spans="1:2" s="22" customFormat="1" ht="19.5" thickBot="1" x14ac:dyDescent="0.35">
      <c r="A7" s="242" t="s">
        <v>97</v>
      </c>
      <c r="B7" s="44">
        <f>Индекс!F36</f>
        <v>0</v>
      </c>
    </row>
    <row r="8" spans="1:2" s="22" customFormat="1" ht="19.5" thickBot="1" x14ac:dyDescent="0.35">
      <c r="A8" s="242" t="s">
        <v>98</v>
      </c>
      <c r="B8" s="44">
        <f>Индекс!F42</f>
        <v>0</v>
      </c>
    </row>
    <row r="9" spans="1:2" s="22" customFormat="1" ht="19.5" thickBot="1" x14ac:dyDescent="0.35">
      <c r="A9" s="242" t="s">
        <v>99</v>
      </c>
      <c r="B9" s="44">
        <f>Индекс!F48</f>
        <v>0</v>
      </c>
    </row>
    <row r="10" spans="1:2" s="22" customFormat="1" ht="23.25" customHeight="1" thickBot="1" x14ac:dyDescent="0.35">
      <c r="A10" s="242" t="s">
        <v>305</v>
      </c>
      <c r="B10" s="44">
        <f>Индекс!F54</f>
        <v>0</v>
      </c>
    </row>
    <row r="11" spans="1:2" s="22" customFormat="1" x14ac:dyDescent="0.25"/>
    <row r="12" spans="1:2" s="22" customFormat="1" x14ac:dyDescent="0.25"/>
    <row r="13" spans="1:2" s="22" customFormat="1" x14ac:dyDescent="0.25"/>
    <row r="14" spans="1:2" s="22" customFormat="1" x14ac:dyDescent="0.25"/>
    <row r="15" spans="1:2" s="22" customFormat="1" x14ac:dyDescent="0.25"/>
    <row r="16" spans="1:2" s="22" customFormat="1" x14ac:dyDescent="0.25"/>
    <row r="17" s="22" customFormat="1" x14ac:dyDescent="0.25"/>
    <row r="18" s="22" customFormat="1" x14ac:dyDescent="0.25"/>
    <row r="19" s="22" customFormat="1" x14ac:dyDescent="0.25"/>
    <row r="20" s="22" customFormat="1" x14ac:dyDescent="0.25"/>
    <row r="21" s="22" customFormat="1" x14ac:dyDescent="0.25"/>
    <row r="22" s="22" customFormat="1" x14ac:dyDescent="0.25"/>
    <row r="23" s="22" customFormat="1" x14ac:dyDescent="0.25"/>
    <row r="24" s="22" customFormat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E57"/>
  <sheetViews>
    <sheetView workbookViewId="0">
      <selection activeCell="G10" sqref="G10"/>
    </sheetView>
  </sheetViews>
  <sheetFormatPr defaultRowHeight="15" x14ac:dyDescent="0.25"/>
  <cols>
    <col min="1" max="1" width="5.140625" customWidth="1"/>
    <col min="2" max="2" width="106.85546875" customWidth="1"/>
    <col min="3" max="3" width="17.140625" customWidth="1"/>
    <col min="4" max="4" width="14.5703125" customWidth="1"/>
    <col min="5" max="5" width="23.85546875" bestFit="1" customWidth="1"/>
    <col min="6" max="6" width="9.140625" customWidth="1"/>
  </cols>
  <sheetData>
    <row r="1" spans="1:5" ht="21" x14ac:dyDescent="0.35">
      <c r="A1" s="425" t="s">
        <v>298</v>
      </c>
      <c r="B1" s="425"/>
      <c r="C1" s="425"/>
      <c r="D1" s="425"/>
      <c r="E1" s="425"/>
    </row>
    <row r="2" spans="1:5" s="2" customFormat="1" ht="15.75" thickBot="1" x14ac:dyDescent="0.3">
      <c r="A2" s="218"/>
      <c r="B2" s="218"/>
      <c r="C2" s="218"/>
      <c r="D2" s="218"/>
      <c r="E2" s="218"/>
    </row>
    <row r="3" spans="1:5" ht="19.5" thickBot="1" x14ac:dyDescent="0.35">
      <c r="A3" s="432"/>
      <c r="B3" s="433"/>
      <c r="C3" s="219">
        <f>Индекс!C3</f>
        <v>0</v>
      </c>
      <c r="D3" s="219"/>
      <c r="E3" s="28"/>
    </row>
    <row r="4" spans="1:5" ht="15.75" thickBot="1" x14ac:dyDescent="0.3">
      <c r="A4" s="22"/>
      <c r="B4" s="22"/>
      <c r="C4" s="22"/>
      <c r="D4" s="22"/>
      <c r="E4" s="22"/>
    </row>
    <row r="5" spans="1:5" ht="32.25" thickBot="1" x14ac:dyDescent="0.3">
      <c r="A5" s="220" t="s">
        <v>6</v>
      </c>
      <c r="B5" s="221" t="s">
        <v>0</v>
      </c>
      <c r="C5" s="222" t="s">
        <v>52</v>
      </c>
      <c r="D5" s="282" t="s">
        <v>299</v>
      </c>
      <c r="E5" s="223" t="s">
        <v>300</v>
      </c>
    </row>
    <row r="6" spans="1:5" ht="15" customHeight="1" thickBot="1" x14ac:dyDescent="0.35">
      <c r="A6" s="423" t="s">
        <v>4</v>
      </c>
      <c r="B6" s="424"/>
      <c r="C6" s="424"/>
      <c r="D6" s="283"/>
      <c r="E6" s="31"/>
    </row>
    <row r="7" spans="1:5" ht="31.5" customHeight="1" x14ac:dyDescent="0.25">
      <c r="A7" s="224" t="s">
        <v>7</v>
      </c>
      <c r="B7" s="225" t="s">
        <v>213</v>
      </c>
      <c r="C7" s="284" t="s">
        <v>53</v>
      </c>
      <c r="D7" s="285" t="s">
        <v>301</v>
      </c>
      <c r="E7" s="286" t="e">
        <f>'Результаты опросов'!L8</f>
        <v>#DIV/0!</v>
      </c>
    </row>
    <row r="8" spans="1:5" ht="33" customHeight="1" x14ac:dyDescent="0.25">
      <c r="A8" s="227" t="s">
        <v>8</v>
      </c>
      <c r="B8" s="228" t="s">
        <v>214</v>
      </c>
      <c r="C8" s="287" t="s">
        <v>53</v>
      </c>
      <c r="D8" s="288" t="s">
        <v>301</v>
      </c>
      <c r="E8" s="289" t="e">
        <f>'Результаты опросов'!L9</f>
        <v>#DIV/0!</v>
      </c>
    </row>
    <row r="9" spans="1:5" ht="31.5" x14ac:dyDescent="0.25">
      <c r="A9" s="227" t="s">
        <v>9</v>
      </c>
      <c r="B9" s="228" t="s">
        <v>215</v>
      </c>
      <c r="C9" s="287" t="s">
        <v>53</v>
      </c>
      <c r="D9" s="288" t="s">
        <v>301</v>
      </c>
      <c r="E9" s="289" t="e">
        <f>'Результаты опросов'!L10</f>
        <v>#DIV/0!</v>
      </c>
    </row>
    <row r="10" spans="1:5" ht="47.25" x14ac:dyDescent="0.25">
      <c r="A10" s="227" t="s">
        <v>10</v>
      </c>
      <c r="B10" s="228" t="s">
        <v>216</v>
      </c>
      <c r="C10" s="287" t="s">
        <v>53</v>
      </c>
      <c r="D10" s="288" t="s">
        <v>301</v>
      </c>
      <c r="E10" s="289" t="e">
        <f>'Результаты опросов'!L11</f>
        <v>#DIV/0!</v>
      </c>
    </row>
    <row r="11" spans="1:5" ht="48" thickBot="1" x14ac:dyDescent="0.3">
      <c r="A11" s="230" t="s">
        <v>11</v>
      </c>
      <c r="B11" s="231" t="s">
        <v>217</v>
      </c>
      <c r="C11" s="290" t="s">
        <v>53</v>
      </c>
      <c r="D11" s="291" t="s">
        <v>301</v>
      </c>
      <c r="E11" s="292" t="e">
        <f>'Результаты опросов'!R12+'Результаты опросов'!S12</f>
        <v>#DIV/0!</v>
      </c>
    </row>
    <row r="12" spans="1:5" ht="19.5" thickBot="1" x14ac:dyDescent="0.35">
      <c r="A12" s="423" t="s">
        <v>19</v>
      </c>
      <c r="B12" s="424"/>
      <c r="C12" s="424"/>
      <c r="D12" s="283"/>
      <c r="E12" s="31"/>
    </row>
    <row r="13" spans="1:5" ht="15.75" customHeight="1" x14ac:dyDescent="0.25">
      <c r="A13" s="224" t="s">
        <v>12</v>
      </c>
      <c r="B13" s="225" t="s">
        <v>5</v>
      </c>
      <c r="C13" s="284" t="s">
        <v>53</v>
      </c>
      <c r="D13" s="285" t="s">
        <v>301</v>
      </c>
      <c r="E13" s="286" t="e">
        <f>'Результаты опросов'!L14</f>
        <v>#DIV/0!</v>
      </c>
    </row>
    <row r="14" spans="1:5" ht="16.5" customHeight="1" x14ac:dyDescent="0.25">
      <c r="A14" s="227" t="s">
        <v>13</v>
      </c>
      <c r="B14" s="228" t="s">
        <v>218</v>
      </c>
      <c r="C14" s="287" t="s">
        <v>54</v>
      </c>
      <c r="D14" s="288" t="s">
        <v>301</v>
      </c>
      <c r="E14" s="289" t="e">
        <f>'Статистика Город'!E19/'Статистика Город'!E14</f>
        <v>#DIV/0!</v>
      </c>
    </row>
    <row r="15" spans="1:5" ht="18.75" x14ac:dyDescent="0.25">
      <c r="A15" s="227" t="s">
        <v>14</v>
      </c>
      <c r="B15" s="228" t="s">
        <v>219</v>
      </c>
      <c r="C15" s="287" t="s">
        <v>54</v>
      </c>
      <c r="D15" s="288" t="s">
        <v>301</v>
      </c>
      <c r="E15" s="289">
        <f>Индекс!D15</f>
        <v>0</v>
      </c>
    </row>
    <row r="16" spans="1:5" ht="31.5" x14ac:dyDescent="0.25">
      <c r="A16" s="227" t="s">
        <v>15</v>
      </c>
      <c r="B16" s="228" t="s">
        <v>184</v>
      </c>
      <c r="C16" s="287" t="s">
        <v>53</v>
      </c>
      <c r="D16" s="288" t="s">
        <v>301</v>
      </c>
      <c r="E16" s="289" t="e">
        <f>'Результаты опросов'!L15</f>
        <v>#DIV/0!</v>
      </c>
    </row>
    <row r="17" spans="1:5" ht="33" customHeight="1" x14ac:dyDescent="0.25">
      <c r="A17" s="227" t="s">
        <v>16</v>
      </c>
      <c r="B17" s="228" t="s">
        <v>220</v>
      </c>
      <c r="C17" s="287" t="s">
        <v>53</v>
      </c>
      <c r="D17" s="288" t="s">
        <v>301</v>
      </c>
      <c r="E17" s="289" t="e">
        <f>'Результаты опросов'!L16</f>
        <v>#DIV/0!</v>
      </c>
    </row>
    <row r="18" spans="1:5" ht="51" customHeight="1" x14ac:dyDescent="0.25">
      <c r="A18" s="227" t="s">
        <v>17</v>
      </c>
      <c r="B18" s="228" t="s">
        <v>221</v>
      </c>
      <c r="C18" s="287" t="s">
        <v>53</v>
      </c>
      <c r="D18" s="288" t="s">
        <v>301</v>
      </c>
      <c r="E18" s="289" t="e">
        <f>'Результаты опросов'!L17</f>
        <v>#DIV/0!</v>
      </c>
    </row>
    <row r="19" spans="1:5" ht="32.25" thickBot="1" x14ac:dyDescent="0.3">
      <c r="A19" s="230" t="s">
        <v>18</v>
      </c>
      <c r="B19" s="233" t="s">
        <v>222</v>
      </c>
      <c r="C19" s="290" t="s">
        <v>53</v>
      </c>
      <c r="D19" s="291" t="s">
        <v>301</v>
      </c>
      <c r="E19" s="292" t="e">
        <f>'Результаты опросов'!R18+'Результаты опросов'!S18</f>
        <v>#DIV/0!</v>
      </c>
    </row>
    <row r="20" spans="1:5" ht="19.5" thickBot="1" x14ac:dyDescent="0.35">
      <c r="A20" s="423" t="s">
        <v>25</v>
      </c>
      <c r="B20" s="424"/>
      <c r="C20" s="424"/>
      <c r="D20" s="283"/>
      <c r="E20" s="32"/>
    </row>
    <row r="21" spans="1:5" ht="31.5" x14ac:dyDescent="0.25">
      <c r="A21" s="224" t="s">
        <v>20</v>
      </c>
      <c r="B21" s="293" t="s">
        <v>223</v>
      </c>
      <c r="C21" s="284" t="s">
        <v>54</v>
      </c>
      <c r="D21" s="285" t="s">
        <v>302</v>
      </c>
      <c r="E21" s="294">
        <f>Индекс!D21</f>
        <v>0</v>
      </c>
    </row>
    <row r="22" spans="1:5" ht="31.5" x14ac:dyDescent="0.25">
      <c r="A22" s="227" t="s">
        <v>21</v>
      </c>
      <c r="B22" s="295" t="s">
        <v>224</v>
      </c>
      <c r="C22" s="287" t="s">
        <v>54</v>
      </c>
      <c r="D22" s="296" t="s">
        <v>302</v>
      </c>
      <c r="E22" s="297">
        <f>Индекс!D22</f>
        <v>0</v>
      </c>
    </row>
    <row r="23" spans="1:5" ht="31.5" x14ac:dyDescent="0.25">
      <c r="A23" s="227" t="s">
        <v>22</v>
      </c>
      <c r="B23" s="295" t="s">
        <v>225</v>
      </c>
      <c r="C23" s="287" t="s">
        <v>54</v>
      </c>
      <c r="D23" s="288" t="s">
        <v>303</v>
      </c>
      <c r="E23" s="298">
        <f>Индекс!D23</f>
        <v>0</v>
      </c>
    </row>
    <row r="24" spans="1:5" ht="51.75" customHeight="1" x14ac:dyDescent="0.25">
      <c r="A24" s="227" t="s">
        <v>23</v>
      </c>
      <c r="B24" s="295" t="s">
        <v>226</v>
      </c>
      <c r="C24" s="287" t="s">
        <v>53</v>
      </c>
      <c r="D24" s="288" t="s">
        <v>301</v>
      </c>
      <c r="E24" s="289" t="e">
        <f>'Результаты опросов'!M20</f>
        <v>#DIV/0!</v>
      </c>
    </row>
    <row r="25" spans="1:5" ht="31.5" x14ac:dyDescent="0.25">
      <c r="A25" s="237" t="s">
        <v>24</v>
      </c>
      <c r="B25" s="295" t="s">
        <v>227</v>
      </c>
      <c r="C25" s="287" t="s">
        <v>53</v>
      </c>
      <c r="D25" s="288" t="s">
        <v>301</v>
      </c>
      <c r="E25" s="289" t="e">
        <f>'Результаты опросов'!M21</f>
        <v>#DIV/0!</v>
      </c>
    </row>
    <row r="26" spans="1:5" ht="32.25" thickBot="1" x14ac:dyDescent="0.3">
      <c r="A26" s="230" t="s">
        <v>78</v>
      </c>
      <c r="B26" s="299" t="s">
        <v>228</v>
      </c>
      <c r="C26" s="290" t="s">
        <v>53</v>
      </c>
      <c r="D26" s="291" t="s">
        <v>301</v>
      </c>
      <c r="E26" s="292" t="e">
        <f>'Результаты опросов'!R22+'Результаты опросов'!S22</f>
        <v>#DIV/0!</v>
      </c>
    </row>
    <row r="27" spans="1:5" ht="19.5" thickBot="1" x14ac:dyDescent="0.35">
      <c r="A27" s="426" t="s">
        <v>34</v>
      </c>
      <c r="B27" s="427"/>
      <c r="C27" s="427"/>
      <c r="D27" s="300"/>
      <c r="E27" s="113"/>
    </row>
    <row r="28" spans="1:5" ht="18.75" x14ac:dyDescent="0.25">
      <c r="A28" s="224" t="s">
        <v>26</v>
      </c>
      <c r="B28" s="293" t="s">
        <v>229</v>
      </c>
      <c r="C28" s="284" t="s">
        <v>54</v>
      </c>
      <c r="D28" s="285" t="s">
        <v>303</v>
      </c>
      <c r="E28" s="294">
        <f>Индекс!D28</f>
        <v>0</v>
      </c>
    </row>
    <row r="29" spans="1:5" ht="50.25" customHeight="1" x14ac:dyDescent="0.25">
      <c r="A29" s="227" t="s">
        <v>27</v>
      </c>
      <c r="B29" s="295" t="s">
        <v>230</v>
      </c>
      <c r="C29" s="287" t="s">
        <v>54</v>
      </c>
      <c r="D29" s="288" t="s">
        <v>301</v>
      </c>
      <c r="E29" s="289">
        <f>Индекс!D29</f>
        <v>0</v>
      </c>
    </row>
    <row r="30" spans="1:5" ht="18.75" x14ac:dyDescent="0.25">
      <c r="A30" s="227" t="s">
        <v>28</v>
      </c>
      <c r="B30" s="295" t="s">
        <v>231</v>
      </c>
      <c r="C30" s="287" t="s">
        <v>54</v>
      </c>
      <c r="D30" s="288" t="s">
        <v>303</v>
      </c>
      <c r="E30" s="298">
        <f>Индекс!D30</f>
        <v>0</v>
      </c>
    </row>
    <row r="31" spans="1:5" ht="50.25" customHeight="1" x14ac:dyDescent="0.25">
      <c r="A31" s="227" t="s">
        <v>29</v>
      </c>
      <c r="B31" s="295" t="s">
        <v>232</v>
      </c>
      <c r="C31" s="287" t="s">
        <v>53</v>
      </c>
      <c r="D31" s="288" t="s">
        <v>301</v>
      </c>
      <c r="E31" s="289" t="e">
        <f>'Результаты опросов'!L26</f>
        <v>#DIV/0!</v>
      </c>
    </row>
    <row r="32" spans="1:5" ht="18.75" x14ac:dyDescent="0.25">
      <c r="A32" s="227" t="s">
        <v>30</v>
      </c>
      <c r="B32" s="295" t="s">
        <v>233</v>
      </c>
      <c r="C32" s="287" t="s">
        <v>53</v>
      </c>
      <c r="D32" s="288" t="s">
        <v>301</v>
      </c>
      <c r="E32" s="289" t="e">
        <f>'Результаты опросов'!M27</f>
        <v>#DIV/0!</v>
      </c>
    </row>
    <row r="33" spans="1:5" ht="31.5" x14ac:dyDescent="0.25">
      <c r="A33" s="227" t="s">
        <v>31</v>
      </c>
      <c r="B33" s="295" t="s">
        <v>234</v>
      </c>
      <c r="C33" s="287" t="s">
        <v>53</v>
      </c>
      <c r="D33" s="288" t="s">
        <v>301</v>
      </c>
      <c r="E33" s="289" t="e">
        <f>'Результаты опросов'!M28</f>
        <v>#DIV/0!</v>
      </c>
    </row>
    <row r="34" spans="1:5" ht="18.75" x14ac:dyDescent="0.25">
      <c r="A34" s="227" t="s">
        <v>32</v>
      </c>
      <c r="B34" s="295" t="s">
        <v>235</v>
      </c>
      <c r="C34" s="287" t="s">
        <v>53</v>
      </c>
      <c r="D34" s="288" t="s">
        <v>301</v>
      </c>
      <c r="E34" s="289" t="e">
        <f>'Результаты опросов'!M29</f>
        <v>#DIV/0!</v>
      </c>
    </row>
    <row r="35" spans="1:5" ht="19.5" thickBot="1" x14ac:dyDescent="0.3">
      <c r="A35" s="230" t="s">
        <v>33</v>
      </c>
      <c r="B35" s="301" t="s">
        <v>185</v>
      </c>
      <c r="C35" s="290" t="s">
        <v>53</v>
      </c>
      <c r="D35" s="291" t="s">
        <v>301</v>
      </c>
      <c r="E35" s="292" t="e">
        <f>'Результаты опросов'!R30+'Результаты опросов'!S30</f>
        <v>#DIV/0!</v>
      </c>
    </row>
    <row r="36" spans="1:5" ht="19.5" thickBot="1" x14ac:dyDescent="0.35">
      <c r="A36" s="428" t="s">
        <v>38</v>
      </c>
      <c r="B36" s="429"/>
      <c r="C36" s="429"/>
      <c r="D36" s="302"/>
      <c r="E36" s="112"/>
    </row>
    <row r="37" spans="1:5" ht="31.5" x14ac:dyDescent="0.25">
      <c r="A37" s="224" t="s">
        <v>35</v>
      </c>
      <c r="B37" s="293" t="s">
        <v>297</v>
      </c>
      <c r="C37" s="284" t="s">
        <v>54</v>
      </c>
      <c r="D37" s="285" t="s">
        <v>304</v>
      </c>
      <c r="E37" s="294">
        <f>Индекс!D37</f>
        <v>0</v>
      </c>
    </row>
    <row r="38" spans="1:5" ht="31.5" x14ac:dyDescent="0.25">
      <c r="A38" s="234" t="s">
        <v>36</v>
      </c>
      <c r="B38" s="303" t="s">
        <v>236</v>
      </c>
      <c r="C38" s="304" t="s">
        <v>53</v>
      </c>
      <c r="D38" s="288" t="s">
        <v>301</v>
      </c>
      <c r="E38" s="305" t="e">
        <f>'Результаты опросов'!S32+'Результаты опросов'!R32</f>
        <v>#DIV/0!</v>
      </c>
    </row>
    <row r="39" spans="1:5" ht="33" customHeight="1" x14ac:dyDescent="0.25">
      <c r="A39" s="227" t="s">
        <v>37</v>
      </c>
      <c r="B39" s="295" t="s">
        <v>237</v>
      </c>
      <c r="C39" s="287" t="s">
        <v>54</v>
      </c>
      <c r="D39" s="288" t="s">
        <v>301</v>
      </c>
      <c r="E39" s="289">
        <f>1-Индекс!D39</f>
        <v>1</v>
      </c>
    </row>
    <row r="40" spans="1:5" ht="32.25" customHeight="1" x14ac:dyDescent="0.25">
      <c r="A40" s="237" t="s">
        <v>87</v>
      </c>
      <c r="B40" s="306" t="s">
        <v>238</v>
      </c>
      <c r="C40" s="307" t="s">
        <v>53</v>
      </c>
      <c r="D40" s="288" t="s">
        <v>301</v>
      </c>
      <c r="E40" s="308" t="e">
        <f>'Результаты опросов'!L33</f>
        <v>#DIV/0!</v>
      </c>
    </row>
    <row r="41" spans="1:5" ht="18" customHeight="1" thickBot="1" x14ac:dyDescent="0.3">
      <c r="A41" s="230" t="s">
        <v>146</v>
      </c>
      <c r="B41" s="301" t="s">
        <v>239</v>
      </c>
      <c r="C41" s="290" t="s">
        <v>53</v>
      </c>
      <c r="D41" s="291" t="s">
        <v>301</v>
      </c>
      <c r="E41" s="292" t="e">
        <f>'Результаты опросов'!R34+'Результаты опросов'!S34</f>
        <v>#DIV/0!</v>
      </c>
    </row>
    <row r="42" spans="1:5" ht="19.5" thickBot="1" x14ac:dyDescent="0.35">
      <c r="A42" s="423" t="s">
        <v>43</v>
      </c>
      <c r="B42" s="424"/>
      <c r="C42" s="424"/>
      <c r="D42" s="283"/>
      <c r="E42" s="111"/>
    </row>
    <row r="43" spans="1:5" ht="50.25" customHeight="1" x14ac:dyDescent="0.25">
      <c r="A43" s="224" t="s">
        <v>39</v>
      </c>
      <c r="B43" s="293" t="s">
        <v>240</v>
      </c>
      <c r="C43" s="284" t="s">
        <v>54</v>
      </c>
      <c r="D43" s="285" t="s">
        <v>301</v>
      </c>
      <c r="E43" s="309">
        <f>IF(Индекс!D43&lt;1, Индекс!D43, 100%)</f>
        <v>0</v>
      </c>
    </row>
    <row r="44" spans="1:5" ht="32.25" customHeight="1" x14ac:dyDescent="0.25">
      <c r="A44" s="227" t="s">
        <v>40</v>
      </c>
      <c r="B44" s="295" t="s">
        <v>241</v>
      </c>
      <c r="C44" s="287" t="s">
        <v>53</v>
      </c>
      <c r="D44" s="288" t="s">
        <v>301</v>
      </c>
      <c r="E44" s="308" t="e">
        <f>'Результаты опросов'!L36</f>
        <v>#DIV/0!</v>
      </c>
    </row>
    <row r="45" spans="1:5" ht="33" customHeight="1" x14ac:dyDescent="0.25">
      <c r="A45" s="237" t="s">
        <v>41</v>
      </c>
      <c r="B45" s="306" t="s">
        <v>242</v>
      </c>
      <c r="C45" s="287" t="s">
        <v>53</v>
      </c>
      <c r="D45" s="288" t="s">
        <v>301</v>
      </c>
      <c r="E45" s="308" t="e">
        <f>'Результаты опросов'!L37</f>
        <v>#DIV/0!</v>
      </c>
    </row>
    <row r="46" spans="1:5" ht="33" customHeight="1" x14ac:dyDescent="0.25">
      <c r="A46" s="237" t="s">
        <v>42</v>
      </c>
      <c r="B46" s="306" t="s">
        <v>243</v>
      </c>
      <c r="C46" s="287" t="s">
        <v>53</v>
      </c>
      <c r="D46" s="288" t="s">
        <v>301</v>
      </c>
      <c r="E46" s="308" t="e">
        <f>'Результаты опросов'!L38</f>
        <v>#DIV/0!</v>
      </c>
    </row>
    <row r="47" spans="1:5" ht="32.25" thickBot="1" x14ac:dyDescent="0.3">
      <c r="A47" s="230" t="s">
        <v>147</v>
      </c>
      <c r="B47" s="301" t="s">
        <v>244</v>
      </c>
      <c r="C47" s="290" t="s">
        <v>53</v>
      </c>
      <c r="D47" s="291" t="s">
        <v>301</v>
      </c>
      <c r="E47" s="310" t="e">
        <f>'Результаты опросов'!R39+'Результаты опросов'!S39</f>
        <v>#DIV/0!</v>
      </c>
    </row>
    <row r="48" spans="1:5" ht="19.5" thickBot="1" x14ac:dyDescent="0.35">
      <c r="A48" s="423" t="s">
        <v>50</v>
      </c>
      <c r="B48" s="424"/>
      <c r="C48" s="424"/>
      <c r="D48" s="283"/>
      <c r="E48" s="111"/>
    </row>
    <row r="49" spans="1:5" ht="18.75" x14ac:dyDescent="0.25">
      <c r="A49" s="224" t="s">
        <v>44</v>
      </c>
      <c r="B49" s="293" t="s">
        <v>245</v>
      </c>
      <c r="C49" s="284" t="s">
        <v>54</v>
      </c>
      <c r="D49" s="285" t="s">
        <v>303</v>
      </c>
      <c r="E49" s="294">
        <f>Индекс!D49</f>
        <v>0</v>
      </c>
    </row>
    <row r="50" spans="1:5" ht="16.5" customHeight="1" x14ac:dyDescent="0.25">
      <c r="A50" s="227" t="s">
        <v>45</v>
      </c>
      <c r="B50" s="295" t="s">
        <v>49</v>
      </c>
      <c r="C50" s="287" t="s">
        <v>54</v>
      </c>
      <c r="D50" s="288" t="s">
        <v>301</v>
      </c>
      <c r="E50" s="311">
        <f>Индекс!D50</f>
        <v>0</v>
      </c>
    </row>
    <row r="51" spans="1:5" ht="18.75" x14ac:dyDescent="0.25">
      <c r="A51" s="227" t="s">
        <v>46</v>
      </c>
      <c r="B51" s="295" t="s">
        <v>246</v>
      </c>
      <c r="C51" s="287" t="s">
        <v>54</v>
      </c>
      <c r="D51" s="288" t="s">
        <v>303</v>
      </c>
      <c r="E51" s="298">
        <f>Индекс!D51</f>
        <v>0</v>
      </c>
    </row>
    <row r="52" spans="1:5" ht="30" customHeight="1" x14ac:dyDescent="0.25">
      <c r="A52" s="227" t="s">
        <v>47</v>
      </c>
      <c r="B52" s="295" t="s">
        <v>247</v>
      </c>
      <c r="C52" s="287" t="s">
        <v>53</v>
      </c>
      <c r="D52" s="288" t="s">
        <v>301</v>
      </c>
      <c r="E52" s="289" t="e">
        <f>'Результаты опросов'!L41</f>
        <v>#DIV/0!</v>
      </c>
    </row>
    <row r="53" spans="1:5" ht="32.25" thickBot="1" x14ac:dyDescent="0.3">
      <c r="A53" s="230" t="s">
        <v>48</v>
      </c>
      <c r="B53" s="301" t="s">
        <v>248</v>
      </c>
      <c r="C53" s="290" t="s">
        <v>53</v>
      </c>
      <c r="D53" s="291" t="s">
        <v>301</v>
      </c>
      <c r="E53" s="292" t="e">
        <f>'Результаты опросов'!R42+'Результаты опросов'!S42</f>
        <v>#DIV/0!</v>
      </c>
    </row>
    <row r="54" spans="1:5" ht="19.5" thickBot="1" x14ac:dyDescent="0.35">
      <c r="A54" s="423" t="s">
        <v>249</v>
      </c>
      <c r="B54" s="424"/>
      <c r="C54" s="424"/>
      <c r="D54" s="283"/>
      <c r="E54" s="111"/>
    </row>
    <row r="55" spans="1:5" ht="18.75" x14ac:dyDescent="0.25">
      <c r="A55" s="224" t="s">
        <v>167</v>
      </c>
      <c r="B55" s="293" t="s">
        <v>295</v>
      </c>
      <c r="C55" s="284" t="s">
        <v>54</v>
      </c>
      <c r="D55" s="285" t="s">
        <v>301</v>
      </c>
      <c r="E55" s="286">
        <f>Индекс!D55</f>
        <v>0</v>
      </c>
    </row>
    <row r="56" spans="1:5" ht="31.5" customHeight="1" thickBot="1" x14ac:dyDescent="0.3">
      <c r="A56" s="230" t="s">
        <v>194</v>
      </c>
      <c r="B56" s="301" t="s">
        <v>250</v>
      </c>
      <c r="C56" s="290" t="s">
        <v>53</v>
      </c>
      <c r="D56" s="291" t="s">
        <v>301</v>
      </c>
      <c r="E56" s="310" t="e">
        <f>'Результаты опросов'!R44+'Результаты опросов'!S44</f>
        <v>#DIV/0!</v>
      </c>
    </row>
    <row r="57" spans="1:5" x14ac:dyDescent="0.25">
      <c r="A57" s="22"/>
      <c r="B57" s="22"/>
      <c r="C57" s="22"/>
      <c r="D57" s="22"/>
      <c r="E57" s="22"/>
    </row>
  </sheetData>
  <mergeCells count="10">
    <mergeCell ref="A36:C36"/>
    <mergeCell ref="A42:C42"/>
    <mergeCell ref="A48:C48"/>
    <mergeCell ref="A54:C54"/>
    <mergeCell ref="A1:E1"/>
    <mergeCell ref="A3:B3"/>
    <mergeCell ref="A6:C6"/>
    <mergeCell ref="A12:C12"/>
    <mergeCell ref="A20:C20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21"/>
  <sheetViews>
    <sheetView tabSelected="1" zoomScale="110" zoomScaleNormal="110" workbookViewId="0">
      <selection activeCell="A4" sqref="A4:B6"/>
    </sheetView>
  </sheetViews>
  <sheetFormatPr defaultRowHeight="15" x14ac:dyDescent="0.25"/>
  <cols>
    <col min="1" max="1" width="12.28515625" customWidth="1"/>
    <col min="2" max="2" width="24.85546875" customWidth="1"/>
    <col min="3" max="3" width="22.85546875" customWidth="1"/>
    <col min="4" max="4" width="33.5703125" customWidth="1"/>
    <col min="5" max="5" width="14.7109375" bestFit="1" customWidth="1"/>
  </cols>
  <sheetData>
    <row r="1" spans="1:5" ht="18.75" x14ac:dyDescent="0.3">
      <c r="A1" s="338" t="s">
        <v>69</v>
      </c>
      <c r="B1" s="338"/>
      <c r="C1" s="338"/>
      <c r="D1" s="338"/>
      <c r="E1" s="338"/>
    </row>
    <row r="2" spans="1:5" ht="19.5" thickBot="1" x14ac:dyDescent="0.35">
      <c r="A2" s="340"/>
      <c r="B2" s="340"/>
      <c r="C2" s="340"/>
      <c r="D2" s="340"/>
      <c r="E2" s="340"/>
    </row>
    <row r="3" spans="1:5" ht="15.75" thickBot="1" x14ac:dyDescent="0.3">
      <c r="A3" s="348" t="s">
        <v>56</v>
      </c>
      <c r="B3" s="339"/>
      <c r="C3" s="339" t="s">
        <v>66</v>
      </c>
      <c r="D3" s="339"/>
      <c r="E3" s="255" t="s">
        <v>57</v>
      </c>
    </row>
    <row r="4" spans="1:5" ht="32.25" customHeight="1" thickBot="1" x14ac:dyDescent="0.35">
      <c r="A4" s="435" t="s">
        <v>354</v>
      </c>
      <c r="B4" s="343"/>
      <c r="C4" s="345" t="s">
        <v>330</v>
      </c>
      <c r="D4" s="346"/>
      <c r="E4" s="254">
        <v>1827758</v>
      </c>
    </row>
    <row r="5" spans="1:5" ht="30.75" customHeight="1" thickBot="1" x14ac:dyDescent="0.35">
      <c r="A5" s="344"/>
      <c r="B5" s="343"/>
      <c r="C5" s="341" t="s">
        <v>321</v>
      </c>
      <c r="D5" s="342"/>
      <c r="E5" s="114">
        <v>416201</v>
      </c>
    </row>
    <row r="6" spans="1:5" ht="86.25" customHeight="1" thickBot="1" x14ac:dyDescent="0.35">
      <c r="A6" s="344"/>
      <c r="B6" s="343"/>
      <c r="C6" s="347" t="s">
        <v>331</v>
      </c>
      <c r="D6" s="341"/>
      <c r="E6" s="132">
        <v>400742</v>
      </c>
    </row>
    <row r="7" spans="1:5" ht="36" customHeight="1" thickBot="1" x14ac:dyDescent="0.35">
      <c r="A7" s="334" t="s">
        <v>310</v>
      </c>
      <c r="B7" s="335"/>
      <c r="C7" s="336" t="s">
        <v>207</v>
      </c>
      <c r="D7" s="336"/>
      <c r="E7" s="257">
        <v>33667</v>
      </c>
    </row>
    <row r="9" spans="1:5" ht="30.75" thickBot="1" x14ac:dyDescent="0.3">
      <c r="A9" s="4" t="s">
        <v>51</v>
      </c>
      <c r="B9" s="349" t="s">
        <v>55</v>
      </c>
      <c r="C9" s="350"/>
      <c r="D9" s="4" t="s">
        <v>66</v>
      </c>
      <c r="E9" s="5" t="s">
        <v>57</v>
      </c>
    </row>
    <row r="10" spans="1:5" ht="120.75" thickBot="1" x14ac:dyDescent="0.35">
      <c r="A10" s="37" t="s">
        <v>20</v>
      </c>
      <c r="B10" s="330" t="s">
        <v>311</v>
      </c>
      <c r="C10" s="331"/>
      <c r="D10" s="38" t="s">
        <v>322</v>
      </c>
      <c r="E10" s="114">
        <v>145392</v>
      </c>
    </row>
    <row r="11" spans="1:5" ht="69" customHeight="1" thickBot="1" x14ac:dyDescent="0.35">
      <c r="A11" s="37" t="s">
        <v>21</v>
      </c>
      <c r="B11" s="333" t="s">
        <v>208</v>
      </c>
      <c r="C11" s="331"/>
      <c r="D11" s="319" t="s">
        <v>323</v>
      </c>
      <c r="E11" s="320">
        <v>146</v>
      </c>
    </row>
    <row r="12" spans="1:5" ht="91.5" customHeight="1" thickBot="1" x14ac:dyDescent="0.35">
      <c r="A12" s="37" t="s">
        <v>22</v>
      </c>
      <c r="B12" s="330" t="s">
        <v>312</v>
      </c>
      <c r="C12" s="331"/>
      <c r="D12" s="38" t="s">
        <v>324</v>
      </c>
      <c r="E12" s="114">
        <v>3050</v>
      </c>
    </row>
    <row r="13" spans="1:5" ht="60" customHeight="1" thickBot="1" x14ac:dyDescent="0.35">
      <c r="A13" s="37" t="s">
        <v>26</v>
      </c>
      <c r="B13" s="330" t="s">
        <v>319</v>
      </c>
      <c r="C13" s="332"/>
      <c r="D13" s="319" t="s">
        <v>93</v>
      </c>
      <c r="E13" s="322">
        <v>281</v>
      </c>
    </row>
    <row r="14" spans="1:5" ht="62.25" customHeight="1" thickBot="1" x14ac:dyDescent="0.35">
      <c r="A14" s="321" t="s">
        <v>350</v>
      </c>
      <c r="B14" s="330" t="s">
        <v>320</v>
      </c>
      <c r="C14" s="331"/>
      <c r="D14" s="319" t="s">
        <v>325</v>
      </c>
      <c r="E14" s="323">
        <v>10.7</v>
      </c>
    </row>
    <row r="15" spans="1:5" ht="75.75" thickBot="1" x14ac:dyDescent="0.35">
      <c r="A15" s="37" t="s">
        <v>35</v>
      </c>
      <c r="B15" s="333" t="s">
        <v>313</v>
      </c>
      <c r="C15" s="331"/>
      <c r="D15" s="38" t="s">
        <v>296</v>
      </c>
      <c r="E15" s="256">
        <v>2645.2</v>
      </c>
    </row>
    <row r="16" spans="1:5" ht="78" customHeight="1" thickBot="1" x14ac:dyDescent="0.35">
      <c r="A16" s="37" t="s">
        <v>44</v>
      </c>
      <c r="B16" s="330" t="s">
        <v>314</v>
      </c>
      <c r="C16" s="331"/>
      <c r="D16" s="39" t="s">
        <v>326</v>
      </c>
      <c r="E16" s="115">
        <v>3427</v>
      </c>
    </row>
    <row r="17" spans="1:5" ht="60.75" customHeight="1" thickBot="1" x14ac:dyDescent="0.35">
      <c r="A17" s="37" t="s">
        <v>46</v>
      </c>
      <c r="B17" s="330" t="s">
        <v>315</v>
      </c>
      <c r="C17" s="331"/>
      <c r="D17" s="39" t="s">
        <v>327</v>
      </c>
      <c r="E17" s="115">
        <v>1256</v>
      </c>
    </row>
    <row r="18" spans="1:5" ht="45.75" thickBot="1" x14ac:dyDescent="0.35">
      <c r="A18" s="37" t="s">
        <v>167</v>
      </c>
      <c r="B18" s="330" t="s">
        <v>316</v>
      </c>
      <c r="C18" s="337"/>
      <c r="D18" s="39" t="s">
        <v>251</v>
      </c>
      <c r="E18" s="256">
        <v>8651.7999999999993</v>
      </c>
    </row>
    <row r="19" spans="1:5" ht="45.75" thickBot="1" x14ac:dyDescent="0.35">
      <c r="A19" s="37" t="s">
        <v>167</v>
      </c>
      <c r="B19" s="330" t="s">
        <v>316</v>
      </c>
      <c r="C19" s="337"/>
      <c r="D19" s="39" t="s">
        <v>252</v>
      </c>
      <c r="E19" s="256">
        <v>8248.1</v>
      </c>
    </row>
    <row r="20" spans="1:5" ht="60.75" thickBot="1" x14ac:dyDescent="0.35">
      <c r="A20" s="37" t="s">
        <v>167</v>
      </c>
      <c r="B20" s="330" t="s">
        <v>316</v>
      </c>
      <c r="C20" s="337"/>
      <c r="D20" s="39" t="s">
        <v>253</v>
      </c>
      <c r="E20" s="256">
        <v>1154</v>
      </c>
    </row>
    <row r="21" spans="1:5" ht="45.75" thickBot="1" x14ac:dyDescent="0.35">
      <c r="A21" s="37" t="s">
        <v>167</v>
      </c>
      <c r="B21" s="330" t="s">
        <v>316</v>
      </c>
      <c r="C21" s="337"/>
      <c r="D21" s="39" t="s">
        <v>254</v>
      </c>
      <c r="E21" s="256">
        <v>2181.1999999999998</v>
      </c>
    </row>
  </sheetData>
  <mergeCells count="23">
    <mergeCell ref="B19:C19"/>
    <mergeCell ref="B20:C20"/>
    <mergeCell ref="B21:C21"/>
    <mergeCell ref="B18:C18"/>
    <mergeCell ref="A1:E1"/>
    <mergeCell ref="C3:D3"/>
    <mergeCell ref="A2:E2"/>
    <mergeCell ref="C5:D5"/>
    <mergeCell ref="A4:B6"/>
    <mergeCell ref="C4:D4"/>
    <mergeCell ref="C6:D6"/>
    <mergeCell ref="A3:B3"/>
    <mergeCell ref="B17:C17"/>
    <mergeCell ref="B9:C9"/>
    <mergeCell ref="B10:C10"/>
    <mergeCell ref="B16:C16"/>
    <mergeCell ref="B12:C12"/>
    <mergeCell ref="B13:C13"/>
    <mergeCell ref="B15:C15"/>
    <mergeCell ref="A7:B7"/>
    <mergeCell ref="C7:D7"/>
    <mergeCell ref="B11:C11"/>
    <mergeCell ref="B14:C14"/>
  </mergeCells>
  <hyperlinks>
    <hyperlink ref="A7" r:id="rId1"/>
    <hyperlink ref="B10" r:id="rId2"/>
    <hyperlink ref="B12" r:id="rId3"/>
    <hyperlink ref="B16" r:id="rId4"/>
    <hyperlink ref="B17" r:id="rId5"/>
    <hyperlink ref="B18" r:id="rId6"/>
    <hyperlink ref="B19" r:id="rId7"/>
    <hyperlink ref="B20" r:id="rId8"/>
    <hyperlink ref="B21" r:id="rId9"/>
    <hyperlink ref="B13" r:id="rId10"/>
    <hyperlink ref="B14" r:id="rId11"/>
    <hyperlink ref="A4" r:id="rId12" display="https://dataportal.belstat.gov.by/osids/home-page           "/>
  </hyperlinks>
  <pageMargins left="0.7" right="0.7" top="0.75" bottom="0.75" header="0.3" footer="0.3"/>
  <pageSetup paperSize="9" scale="68" fitToWidth="0" orientation="portrait" verticalDpi="2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E38"/>
  <sheetViews>
    <sheetView topLeftCell="A37" zoomScaleNormal="100" zoomScaleSheetLayoutView="90" workbookViewId="0">
      <selection sqref="A1:E38"/>
    </sheetView>
  </sheetViews>
  <sheetFormatPr defaultRowHeight="15" x14ac:dyDescent="0.25"/>
  <cols>
    <col min="1" max="1" width="12.28515625" customWidth="1"/>
    <col min="2" max="2" width="36.140625" customWidth="1"/>
    <col min="3" max="3" width="24.42578125" customWidth="1"/>
    <col min="4" max="4" width="41.42578125" customWidth="1"/>
    <col min="5" max="5" width="12.28515625" customWidth="1"/>
  </cols>
  <sheetData>
    <row r="1" spans="1:5" ht="18.75" x14ac:dyDescent="0.3">
      <c r="A1" s="338" t="s">
        <v>70</v>
      </c>
      <c r="B1" s="338"/>
      <c r="C1" s="338"/>
      <c r="D1" s="338"/>
      <c r="E1" s="338"/>
    </row>
    <row r="2" spans="1:5" s="2" customFormat="1" ht="15.75" thickBot="1" x14ac:dyDescent="0.3">
      <c r="A2" s="1"/>
      <c r="B2" s="1"/>
      <c r="C2" s="1"/>
      <c r="D2" s="1"/>
      <c r="E2" s="1"/>
    </row>
    <row r="3" spans="1:5" s="2" customFormat="1" ht="19.5" thickBot="1" x14ac:dyDescent="0.35">
      <c r="A3" s="1" t="s">
        <v>58</v>
      </c>
      <c r="B3" s="130"/>
      <c r="C3" s="1"/>
      <c r="D3" s="1"/>
      <c r="E3" s="1"/>
    </row>
    <row r="4" spans="1:5" ht="15.75" thickBot="1" x14ac:dyDescent="0.3"/>
    <row r="5" spans="1:5" ht="60.75" customHeight="1" thickBot="1" x14ac:dyDescent="0.35">
      <c r="A5" s="3" t="s">
        <v>137</v>
      </c>
      <c r="B5" s="131"/>
      <c r="C5" s="354" t="s">
        <v>351</v>
      </c>
      <c r="D5" s="355"/>
      <c r="E5" s="355"/>
    </row>
    <row r="6" spans="1:5" x14ac:dyDescent="0.25">
      <c r="A6" s="3"/>
      <c r="B6" s="3"/>
      <c r="C6" s="3"/>
    </row>
    <row r="7" spans="1:5" ht="15.75" thickBot="1" x14ac:dyDescent="0.3">
      <c r="A7" s="351" t="s">
        <v>56</v>
      </c>
      <c r="B7" s="351"/>
      <c r="C7" s="351" t="s">
        <v>66</v>
      </c>
      <c r="D7" s="351"/>
      <c r="E7" s="153" t="s">
        <v>57</v>
      </c>
    </row>
    <row r="8" spans="1:5" ht="19.5" customHeight="1" thickBot="1" x14ac:dyDescent="0.3">
      <c r="A8" s="352"/>
      <c r="B8" s="353"/>
      <c r="C8" s="361" t="s">
        <v>328</v>
      </c>
      <c r="D8" s="362"/>
      <c r="E8" s="312"/>
    </row>
    <row r="9" spans="1:5" ht="19.5" customHeight="1" thickBot="1" x14ac:dyDescent="0.3">
      <c r="A9" s="352"/>
      <c r="B9" s="353"/>
      <c r="C9" s="361" t="s">
        <v>329</v>
      </c>
      <c r="D9" s="362"/>
      <c r="E9" s="312"/>
    </row>
    <row r="10" spans="1:5" ht="19.5" customHeight="1" thickBot="1" x14ac:dyDescent="0.3">
      <c r="A10" s="352"/>
      <c r="B10" s="353"/>
      <c r="C10" s="356" t="s">
        <v>332</v>
      </c>
      <c r="D10" s="356"/>
      <c r="E10" s="312"/>
    </row>
    <row r="11" spans="1:5" ht="31.5" customHeight="1" thickBot="1" x14ac:dyDescent="0.3">
      <c r="A11" s="363"/>
      <c r="B11" s="364"/>
      <c r="C11" s="356" t="s">
        <v>333</v>
      </c>
      <c r="D11" s="356"/>
      <c r="E11" s="312"/>
    </row>
    <row r="12" spans="1:5" ht="30.75" customHeight="1" thickBot="1" x14ac:dyDescent="0.3">
      <c r="A12" s="357"/>
      <c r="B12" s="358"/>
      <c r="C12" s="359" t="s">
        <v>334</v>
      </c>
      <c r="D12" s="360"/>
      <c r="E12" s="313"/>
    </row>
    <row r="13" spans="1:5" ht="30" customHeight="1" thickBot="1" x14ac:dyDescent="0.3">
      <c r="A13" s="357"/>
      <c r="B13" s="358"/>
      <c r="C13" s="376" t="s">
        <v>335</v>
      </c>
      <c r="D13" s="377"/>
      <c r="E13" s="313"/>
    </row>
    <row r="14" spans="1:5" ht="19.5" customHeight="1" thickBot="1" x14ac:dyDescent="0.3">
      <c r="A14" s="357"/>
      <c r="B14" s="358"/>
      <c r="C14" s="381" t="s">
        <v>308</v>
      </c>
      <c r="D14" s="382"/>
      <c r="E14" s="313"/>
    </row>
    <row r="15" spans="1:5" ht="34.5" customHeight="1" thickBot="1" x14ac:dyDescent="0.3">
      <c r="A15" s="378"/>
      <c r="B15" s="379"/>
      <c r="C15" s="365" t="s">
        <v>209</v>
      </c>
      <c r="D15" s="380"/>
      <c r="E15" s="312"/>
    </row>
    <row r="16" spans="1:5" ht="34.5" customHeight="1" thickBot="1" x14ac:dyDescent="0.35">
      <c r="A16" s="378"/>
      <c r="B16" s="379"/>
      <c r="C16" s="365" t="s">
        <v>255</v>
      </c>
      <c r="D16" s="380"/>
      <c r="E16" s="278"/>
    </row>
    <row r="18" spans="1:5" ht="30.75" thickBot="1" x14ac:dyDescent="0.3">
      <c r="A18" s="4" t="s">
        <v>51</v>
      </c>
      <c r="B18" s="5" t="s">
        <v>55</v>
      </c>
      <c r="C18" s="369" t="s">
        <v>66</v>
      </c>
      <c r="D18" s="370"/>
      <c r="E18" s="5" t="s">
        <v>57</v>
      </c>
    </row>
    <row r="19" spans="1:5" ht="16.5" thickBot="1" x14ac:dyDescent="0.3">
      <c r="A19" s="45" t="s">
        <v>13</v>
      </c>
      <c r="B19" s="243"/>
      <c r="C19" s="365" t="s">
        <v>317</v>
      </c>
      <c r="D19" s="366"/>
      <c r="E19" s="312"/>
    </row>
    <row r="20" spans="1:5" ht="63.75" customHeight="1" thickBot="1" x14ac:dyDescent="0.3">
      <c r="A20" s="45" t="s">
        <v>14</v>
      </c>
      <c r="B20" s="243"/>
      <c r="C20" s="376" t="s">
        <v>210</v>
      </c>
      <c r="D20" s="377"/>
      <c r="E20" s="312"/>
    </row>
    <row r="21" spans="1:5" ht="66" customHeight="1" thickBot="1" x14ac:dyDescent="0.3">
      <c r="A21" s="45" t="s">
        <v>20</v>
      </c>
      <c r="B21" s="243"/>
      <c r="C21" s="365" t="s">
        <v>336</v>
      </c>
      <c r="D21" s="366"/>
      <c r="E21" s="312"/>
    </row>
    <row r="22" spans="1:5" ht="47.25" customHeight="1" thickBot="1" x14ac:dyDescent="0.3">
      <c r="A22" s="45" t="s">
        <v>21</v>
      </c>
      <c r="B22" s="244"/>
      <c r="C22" s="367" t="s">
        <v>323</v>
      </c>
      <c r="D22" s="368"/>
      <c r="E22" s="316"/>
    </row>
    <row r="23" spans="1:5" ht="49.5" customHeight="1" thickBot="1" x14ac:dyDescent="0.3">
      <c r="A23" s="45" t="s">
        <v>22</v>
      </c>
      <c r="B23" s="243"/>
      <c r="C23" s="365" t="s">
        <v>338</v>
      </c>
      <c r="D23" s="366"/>
      <c r="E23" s="317"/>
    </row>
    <row r="24" spans="1:5" ht="16.5" thickBot="1" x14ac:dyDescent="0.3">
      <c r="A24" s="45" t="s">
        <v>26</v>
      </c>
      <c r="B24" s="243"/>
      <c r="C24" s="367" t="s">
        <v>337</v>
      </c>
      <c r="D24" s="368"/>
      <c r="E24" s="314"/>
    </row>
    <row r="25" spans="1:5" ht="66.75" customHeight="1" thickBot="1" x14ac:dyDescent="0.3">
      <c r="A25" s="45" t="s">
        <v>27</v>
      </c>
      <c r="B25" s="243"/>
      <c r="C25" s="365" t="s">
        <v>352</v>
      </c>
      <c r="D25" s="366"/>
      <c r="E25" s="312"/>
    </row>
    <row r="26" spans="1:5" ht="31.5" customHeight="1" thickBot="1" x14ac:dyDescent="0.3">
      <c r="A26" s="45" t="s">
        <v>28</v>
      </c>
      <c r="B26" s="243"/>
      <c r="C26" s="367" t="s">
        <v>309</v>
      </c>
      <c r="D26" s="368"/>
      <c r="E26" s="314"/>
    </row>
    <row r="27" spans="1:5" ht="36.75" customHeight="1" thickBot="1" x14ac:dyDescent="0.3">
      <c r="A27" s="45" t="s">
        <v>35</v>
      </c>
      <c r="B27" s="244"/>
      <c r="C27" s="371" t="s">
        <v>339</v>
      </c>
      <c r="D27" s="373"/>
      <c r="E27" s="314"/>
    </row>
    <row r="28" spans="1:5" ht="75.75" customHeight="1" thickBot="1" x14ac:dyDescent="0.3">
      <c r="A28" s="45" t="s">
        <v>37</v>
      </c>
      <c r="B28" s="244"/>
      <c r="C28" s="374" t="s">
        <v>340</v>
      </c>
      <c r="D28" s="375"/>
      <c r="E28" s="314"/>
    </row>
    <row r="29" spans="1:5" ht="42" customHeight="1" thickBot="1" x14ac:dyDescent="0.3">
      <c r="A29" s="45" t="s">
        <v>39</v>
      </c>
      <c r="B29" s="244"/>
      <c r="C29" s="371" t="s">
        <v>341</v>
      </c>
      <c r="D29" s="372"/>
      <c r="E29" s="318"/>
    </row>
    <row r="30" spans="1:5" ht="47.25" customHeight="1" thickBot="1" x14ac:dyDescent="0.3">
      <c r="A30" s="45" t="s">
        <v>39</v>
      </c>
      <c r="B30" s="243"/>
      <c r="C30" s="371" t="s">
        <v>211</v>
      </c>
      <c r="D30" s="372"/>
      <c r="E30" s="314"/>
    </row>
    <row r="31" spans="1:5" ht="98.25" customHeight="1" thickBot="1" x14ac:dyDescent="0.3">
      <c r="A31" s="45" t="s">
        <v>39</v>
      </c>
      <c r="B31" s="243"/>
      <c r="C31" s="365" t="s">
        <v>342</v>
      </c>
      <c r="D31" s="366"/>
      <c r="E31" s="314"/>
    </row>
    <row r="32" spans="1:5" ht="43.5" customHeight="1" thickBot="1" x14ac:dyDescent="0.3">
      <c r="A32" s="45" t="s">
        <v>44</v>
      </c>
      <c r="B32" s="243"/>
      <c r="C32" s="371" t="s">
        <v>343</v>
      </c>
      <c r="D32" s="372"/>
      <c r="E32" s="316"/>
    </row>
    <row r="33" spans="1:5" ht="49.5" customHeight="1" thickBot="1" x14ac:dyDescent="0.3">
      <c r="A33" s="45" t="s">
        <v>45</v>
      </c>
      <c r="B33" s="243"/>
      <c r="C33" s="371" t="s">
        <v>344</v>
      </c>
      <c r="D33" s="372"/>
      <c r="E33" s="316"/>
    </row>
    <row r="34" spans="1:5" ht="36.75" customHeight="1" thickBot="1" x14ac:dyDescent="0.3">
      <c r="A34" s="45" t="s">
        <v>46</v>
      </c>
      <c r="B34" s="46"/>
      <c r="C34" s="371" t="s">
        <v>345</v>
      </c>
      <c r="D34" s="372"/>
      <c r="E34" s="314"/>
    </row>
    <row r="35" spans="1:5" ht="32.25" customHeight="1" thickBot="1" x14ac:dyDescent="0.3">
      <c r="A35" s="45" t="s">
        <v>167</v>
      </c>
      <c r="B35" s="46"/>
      <c r="C35" s="371" t="s">
        <v>256</v>
      </c>
      <c r="D35" s="372"/>
      <c r="E35" s="315"/>
    </row>
    <row r="36" spans="1:5" ht="32.25" customHeight="1" thickBot="1" x14ac:dyDescent="0.3">
      <c r="A36" s="45" t="s">
        <v>167</v>
      </c>
      <c r="B36" s="46"/>
      <c r="C36" s="371" t="s">
        <v>257</v>
      </c>
      <c r="D36" s="372"/>
      <c r="E36" s="315"/>
    </row>
    <row r="37" spans="1:5" ht="32.25" customHeight="1" thickBot="1" x14ac:dyDescent="0.3">
      <c r="A37" s="45" t="s">
        <v>167</v>
      </c>
      <c r="B37" s="46"/>
      <c r="C37" s="371" t="s">
        <v>258</v>
      </c>
      <c r="D37" s="372"/>
      <c r="E37" s="315"/>
    </row>
    <row r="38" spans="1:5" ht="31.5" customHeight="1" thickBot="1" x14ac:dyDescent="0.3">
      <c r="A38" s="45" t="s">
        <v>167</v>
      </c>
      <c r="B38" s="46"/>
      <c r="C38" s="371" t="s">
        <v>259</v>
      </c>
      <c r="D38" s="372"/>
      <c r="E38" s="315"/>
    </row>
  </sheetData>
  <mergeCells count="43">
    <mergeCell ref="C36:D36"/>
    <mergeCell ref="C37:D37"/>
    <mergeCell ref="C38:D38"/>
    <mergeCell ref="A13:B13"/>
    <mergeCell ref="C13:D13"/>
    <mergeCell ref="A16:B16"/>
    <mergeCell ref="C16:D16"/>
    <mergeCell ref="C35:D35"/>
    <mergeCell ref="A14:B14"/>
    <mergeCell ref="C14:D14"/>
    <mergeCell ref="C19:D19"/>
    <mergeCell ref="C20:D20"/>
    <mergeCell ref="A15:B15"/>
    <mergeCell ref="C15:D15"/>
    <mergeCell ref="C32:D32"/>
    <mergeCell ref="C33:D33"/>
    <mergeCell ref="C34:D34"/>
    <mergeCell ref="C27:D27"/>
    <mergeCell ref="C28:D28"/>
    <mergeCell ref="C29:D29"/>
    <mergeCell ref="C30:D30"/>
    <mergeCell ref="C31:D31"/>
    <mergeCell ref="C25:D25"/>
    <mergeCell ref="C26:D26"/>
    <mergeCell ref="C18:D18"/>
    <mergeCell ref="C21:D21"/>
    <mergeCell ref="C22:D22"/>
    <mergeCell ref="C24:D24"/>
    <mergeCell ref="C23:D23"/>
    <mergeCell ref="A10:B10"/>
    <mergeCell ref="C10:D10"/>
    <mergeCell ref="A12:B12"/>
    <mergeCell ref="C12:D12"/>
    <mergeCell ref="C8:D8"/>
    <mergeCell ref="C9:D9"/>
    <mergeCell ref="A11:B11"/>
    <mergeCell ref="C11:D11"/>
    <mergeCell ref="A1:E1"/>
    <mergeCell ref="A7:B7"/>
    <mergeCell ref="C7:D7"/>
    <mergeCell ref="A8:B8"/>
    <mergeCell ref="A9:B9"/>
    <mergeCell ref="C5:E5"/>
  </mergeCells>
  <pageMargins left="0.70866141732283472" right="0.70866141732283472" top="0.74803149606299213" bottom="0.55118110236220474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261"/>
  <sheetViews>
    <sheetView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L226"/>
    </sheetView>
  </sheetViews>
  <sheetFormatPr defaultRowHeight="15" x14ac:dyDescent="0.25"/>
  <cols>
    <col min="1" max="1" width="10.7109375" customWidth="1"/>
    <col min="2" max="2" width="9.42578125" customWidth="1"/>
    <col min="3" max="3" width="10.140625" customWidth="1"/>
    <col min="4" max="4" width="10" customWidth="1"/>
    <col min="5" max="5" width="15.5703125" customWidth="1"/>
    <col min="6" max="6" width="14" customWidth="1"/>
    <col min="7" max="7" width="12.7109375" customWidth="1"/>
    <col min="8" max="8" width="12.28515625" customWidth="1"/>
    <col min="9" max="9" width="10.140625" customWidth="1"/>
    <col min="10" max="10" width="17.5703125" customWidth="1"/>
    <col min="11" max="11" width="22.140625" customWidth="1"/>
    <col min="12" max="12" width="15.42578125" customWidth="1"/>
  </cols>
  <sheetData>
    <row r="1" spans="1:12" ht="30.75" customHeight="1" x14ac:dyDescent="0.25">
      <c r="A1" s="6" t="s">
        <v>73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</row>
    <row r="2" spans="1:12" ht="90" customHeight="1" thickBot="1" x14ac:dyDescent="0.3">
      <c r="A2" s="9" t="s">
        <v>59</v>
      </c>
      <c r="B2" s="10" t="s">
        <v>100</v>
      </c>
      <c r="C2" s="10" t="s">
        <v>71</v>
      </c>
      <c r="D2" s="10" t="s">
        <v>72</v>
      </c>
      <c r="E2" s="97" t="s">
        <v>201</v>
      </c>
      <c r="F2" s="97" t="s">
        <v>203</v>
      </c>
      <c r="G2" s="97" t="s">
        <v>267</v>
      </c>
      <c r="H2" s="97" t="s">
        <v>268</v>
      </c>
      <c r="I2" s="97" t="s">
        <v>269</v>
      </c>
      <c r="J2" s="97" t="s">
        <v>271</v>
      </c>
      <c r="K2" s="97" t="s">
        <v>270</v>
      </c>
      <c r="L2" s="97" t="s">
        <v>273</v>
      </c>
    </row>
    <row r="3" spans="1:12" s="177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7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177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77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s="177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177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s="177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s="177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s="177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2" s="177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s="186" customFormat="1" x14ac:dyDescent="0.25">
      <c r="A13" s="178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1:12" s="177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</row>
    <row r="15" spans="1:12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</row>
    <row r="17" spans="1:12" s="177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1:12" s="177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2" s="177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s="177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  <row r="21" spans="1:12" s="177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</row>
    <row r="22" spans="1:12" s="177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</row>
    <row r="23" spans="1:12" s="177" customFormat="1" x14ac:dyDescent="0.25">
      <c r="A23" s="178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1:12" s="177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</row>
    <row r="25" spans="1:12" s="177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1:12" s="177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</row>
    <row r="27" spans="1:12" s="177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1:12" s="177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1:12" s="177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</row>
    <row r="30" spans="1:12" s="177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12" s="177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2" s="177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</row>
    <row r="33" spans="1:12" s="177" customFormat="1" x14ac:dyDescent="0.25">
      <c r="A33" s="178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</row>
    <row r="34" spans="1:12" s="177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1:12" s="177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  <row r="36" spans="1:12" s="177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</row>
    <row r="37" spans="1:12" s="177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</row>
    <row r="38" spans="1:12" s="177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</row>
    <row r="39" spans="1:12" s="177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2" s="177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2" s="177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</row>
    <row r="42" spans="1:12" s="177" customFormat="1" x14ac:dyDescent="0.25">
      <c r="A42" s="175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2" s="177" customFormat="1" x14ac:dyDescent="0.25">
      <c r="A43" s="178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</row>
    <row r="44" spans="1:12" s="177" customFormat="1" x14ac:dyDescent="0.25">
      <c r="A44" s="178">
        <v>42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s="177" customFormat="1" x14ac:dyDescent="0.25">
      <c r="A45" s="175">
        <v>43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s="177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s="177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s="177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</row>
    <row r="49" spans="1:12" s="177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</row>
    <row r="50" spans="1:12" s="177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</row>
    <row r="51" spans="1:12" s="177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1:12" s="177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</row>
    <row r="53" spans="1:12" s="177" customFormat="1" x14ac:dyDescent="0.25">
      <c r="A53" s="178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1:12" s="177" customFormat="1" x14ac:dyDescent="0.25">
      <c r="A54" s="178">
        <v>52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</row>
    <row r="56" spans="1:12" s="177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1:12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1:12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1:12" s="177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</row>
    <row r="60" spans="1:12" s="177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  <row r="61" spans="1:12" s="177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</row>
    <row r="62" spans="1:12" s="177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</row>
    <row r="63" spans="1:12" s="177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</row>
    <row r="64" spans="1:12" s="177" customFormat="1" x14ac:dyDescent="0.25">
      <c r="A64" s="178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</row>
    <row r="65" spans="1:12" s="177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</row>
    <row r="66" spans="1:12" s="177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</row>
    <row r="67" spans="1:12" s="177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</row>
    <row r="68" spans="1:12" s="177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</row>
    <row r="69" spans="1:12" s="177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</row>
    <row r="70" spans="1:12" s="177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</row>
    <row r="71" spans="1:12" s="177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</row>
    <row r="72" spans="1:12" s="177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</row>
    <row r="73" spans="1:12" s="177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</row>
    <row r="74" spans="1:12" s="177" customFormat="1" x14ac:dyDescent="0.25">
      <c r="A74" s="178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</row>
    <row r="75" spans="1:12" s="177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</row>
    <row r="76" spans="1:12" s="177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</row>
    <row r="77" spans="1:12" s="177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</row>
    <row r="78" spans="1:12" s="177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</row>
    <row r="79" spans="1:12" s="177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</row>
    <row r="80" spans="1:12" s="177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</row>
    <row r="81" spans="1:12" s="177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</row>
    <row r="82" spans="1:12" s="177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</row>
    <row r="83" spans="1:12" s="177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</row>
    <row r="84" spans="1:12" s="177" customFormat="1" x14ac:dyDescent="0.25">
      <c r="A84" s="175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</row>
    <row r="85" spans="1:12" s="177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</row>
    <row r="86" spans="1:12" s="177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</row>
    <row r="87" spans="1:12" s="177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</row>
    <row r="88" spans="1:12" s="177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</row>
    <row r="89" spans="1:12" s="177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</row>
    <row r="90" spans="1:12" s="177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</row>
    <row r="91" spans="1:12" s="177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</row>
    <row r="92" spans="1:12" s="177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</row>
    <row r="93" spans="1:12" s="177" customFormat="1" x14ac:dyDescent="0.25">
      <c r="A93" s="178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</row>
    <row r="94" spans="1:12" s="177" customFormat="1" x14ac:dyDescent="0.25">
      <c r="A94" s="178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</row>
    <row r="95" spans="1:12" s="177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</row>
    <row r="96" spans="1:12" s="177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</row>
    <row r="97" spans="1:12" s="177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</row>
    <row r="98" spans="1:12" s="177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</row>
    <row r="99" spans="1:12" s="177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</row>
    <row r="100" spans="1:12" s="177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</row>
    <row r="101" spans="1:12" s="177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</row>
    <row r="102" spans="1:12" s="177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</row>
    <row r="103" spans="1:12" s="177" customFormat="1" x14ac:dyDescent="0.25">
      <c r="A103" s="178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</row>
    <row r="104" spans="1:12" s="177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</row>
    <row r="105" spans="1:12" s="177" customFormat="1" x14ac:dyDescent="0.25">
      <c r="A105" s="178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</row>
    <row r="106" spans="1:12" s="177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</row>
    <row r="107" spans="1:12" s="177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</row>
    <row r="108" spans="1:12" s="177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</row>
    <row r="109" spans="1:12" s="177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</row>
    <row r="110" spans="1:12" s="177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</row>
    <row r="111" spans="1:12" s="177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</row>
    <row r="112" spans="1:12" s="177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</row>
    <row r="113" spans="1:12" s="177" customFormat="1" x14ac:dyDescent="0.25">
      <c r="A113" s="178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</row>
    <row r="114" spans="1:12" s="177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</row>
    <row r="115" spans="1:12" s="177" customFormat="1" x14ac:dyDescent="0.25">
      <c r="A115" s="178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</row>
    <row r="116" spans="1:12" s="177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</row>
    <row r="117" spans="1:12" s="177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</row>
    <row r="118" spans="1:12" s="177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</row>
    <row r="119" spans="1:12" s="177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</row>
    <row r="120" spans="1:12" s="177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</row>
    <row r="121" spans="1:12" s="177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</row>
    <row r="122" spans="1:12" s="177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</row>
    <row r="123" spans="1:12" s="177" customFormat="1" x14ac:dyDescent="0.25">
      <c r="A123" s="175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</row>
    <row r="124" spans="1:12" s="177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</row>
    <row r="125" spans="1:12" s="177" customFormat="1" x14ac:dyDescent="0.25">
      <c r="A125" s="178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</row>
    <row r="126" spans="1:12" s="177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</row>
    <row r="127" spans="1:12" s="177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</row>
    <row r="128" spans="1:12" s="177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</row>
    <row r="129" spans="1:12" s="177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</row>
    <row r="130" spans="1:12" s="177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</row>
    <row r="131" spans="1:12" s="177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</row>
    <row r="132" spans="1:12" s="177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</row>
    <row r="133" spans="1:12" s="177" customFormat="1" x14ac:dyDescent="0.25">
      <c r="A133" s="178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</row>
    <row r="134" spans="1:12" s="177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</row>
    <row r="135" spans="1:12" s="177" customFormat="1" x14ac:dyDescent="0.25">
      <c r="A135" s="178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</row>
    <row r="136" spans="1:12" s="177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</row>
    <row r="137" spans="1:12" s="177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</row>
    <row r="138" spans="1:12" s="177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</row>
    <row r="139" spans="1:12" s="177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</row>
    <row r="140" spans="1:12" s="177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</row>
    <row r="141" spans="1:12" s="177" customFormat="1" x14ac:dyDescent="0.25">
      <c r="A141" s="178">
        <v>139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</row>
    <row r="142" spans="1:12" s="177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</row>
    <row r="143" spans="1:12" s="177" customFormat="1" x14ac:dyDescent="0.25">
      <c r="A143" s="178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</row>
    <row r="144" spans="1:12" s="177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</row>
    <row r="145" spans="1:12" s="177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</row>
    <row r="146" spans="1:12" s="177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</row>
    <row r="147" spans="1:12" s="177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</row>
    <row r="148" spans="1:12" s="177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</row>
    <row r="149" spans="1:12" s="177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</row>
    <row r="150" spans="1:12" s="177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</row>
    <row r="151" spans="1:12" s="177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</row>
    <row r="152" spans="1:12" s="177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</row>
    <row r="153" spans="1:12" s="177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</row>
    <row r="154" spans="1:12" s="177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</row>
    <row r="155" spans="1:12" s="177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</row>
    <row r="156" spans="1:12" s="177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</row>
    <row r="157" spans="1:12" s="177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</row>
    <row r="158" spans="1:12" s="177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</row>
    <row r="159" spans="1:12" s="177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</row>
    <row r="160" spans="1:12" s="177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</row>
    <row r="161" spans="1:12" s="177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</row>
    <row r="162" spans="1:12" s="177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</row>
    <row r="163" spans="1:12" s="177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</row>
    <row r="164" spans="1:12" s="177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</row>
    <row r="165" spans="1:12" s="177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</row>
    <row r="166" spans="1:12" s="177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</row>
    <row r="167" spans="1:12" s="177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</row>
    <row r="168" spans="1:12" s="177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</row>
    <row r="169" spans="1:12" s="177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</row>
    <row r="170" spans="1:12" s="177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</row>
    <row r="171" spans="1:12" s="177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</row>
    <row r="172" spans="1:12" s="177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</row>
    <row r="173" spans="1:12" s="177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</row>
    <row r="174" spans="1:12" s="177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</row>
    <row r="175" spans="1:12" s="177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</row>
    <row r="176" spans="1:12" s="177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</row>
    <row r="177" spans="1:12" s="177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</row>
    <row r="178" spans="1:12" s="177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</row>
    <row r="179" spans="1:12" s="177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</row>
    <row r="180" spans="1:12" s="177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</row>
    <row r="181" spans="1:12" s="177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</row>
    <row r="182" spans="1:12" s="177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</row>
    <row r="183" spans="1:12" s="177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</row>
    <row r="184" spans="1:12" s="177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</row>
    <row r="185" spans="1:12" s="177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</row>
    <row r="186" spans="1:12" s="177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</row>
    <row r="187" spans="1:12" s="177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</row>
    <row r="188" spans="1:12" s="177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</row>
    <row r="189" spans="1:12" s="177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</row>
    <row r="190" spans="1:12" s="177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</row>
    <row r="191" spans="1:12" s="177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</row>
    <row r="192" spans="1:12" s="177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</row>
    <row r="193" spans="1:12" s="177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</row>
    <row r="194" spans="1:12" s="177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</row>
    <row r="195" spans="1:12" s="177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</row>
    <row r="196" spans="1:12" s="177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</row>
    <row r="197" spans="1:12" s="177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</row>
    <row r="198" spans="1:12" s="177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</row>
    <row r="199" spans="1:12" s="177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</row>
    <row r="200" spans="1:12" s="177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</row>
    <row r="201" spans="1:12" s="177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</row>
    <row r="202" spans="1:12" s="177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</row>
    <row r="203" spans="1:12" s="177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</row>
    <row r="204" spans="1:12" s="177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</row>
    <row r="205" spans="1:12" s="177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</row>
    <row r="206" spans="1:12" s="177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</row>
    <row r="207" spans="1:12" s="177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</row>
    <row r="208" spans="1:12" s="177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</row>
    <row r="209" spans="1:12" s="177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</row>
    <row r="210" spans="1:12" s="177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</row>
    <row r="211" spans="1:12" s="177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</row>
    <row r="212" spans="1:12" s="177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</row>
    <row r="213" spans="1:12" s="177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</row>
    <row r="214" spans="1:12" s="177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</row>
    <row r="215" spans="1:12" s="177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</row>
    <row r="216" spans="1:12" s="177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</row>
    <row r="217" spans="1:12" s="177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</row>
    <row r="218" spans="1:12" s="177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</row>
    <row r="219" spans="1:12" s="177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</row>
    <row r="220" spans="1:12" s="177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</row>
    <row r="221" spans="1:12" s="177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</row>
    <row r="222" spans="1:12" s="177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</row>
    <row r="223" spans="1:12" s="177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</row>
    <row r="224" spans="1:12" s="177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</row>
    <row r="225" spans="1:12" s="177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</row>
    <row r="226" spans="1:12" s="177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</row>
    <row r="227" spans="1:12" s="177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</row>
    <row r="228" spans="1:12" s="177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</row>
    <row r="229" spans="1:12" s="177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</row>
    <row r="230" spans="1:12" s="177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</row>
    <row r="231" spans="1:12" s="177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</row>
    <row r="232" spans="1:12" s="177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</row>
    <row r="233" spans="1:12" s="177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</row>
    <row r="234" spans="1:12" s="177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</row>
    <row r="235" spans="1:12" s="177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</row>
    <row r="236" spans="1:12" s="177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</row>
    <row r="237" spans="1:12" s="177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</row>
    <row r="238" spans="1:12" s="177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</row>
    <row r="239" spans="1:12" s="177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</row>
    <row r="240" spans="1:12" s="177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</row>
    <row r="241" spans="1:12" s="177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</row>
    <row r="242" spans="1:12" s="177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</row>
    <row r="243" spans="1:12" s="177" customFormat="1" x14ac:dyDescent="0.25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</row>
    <row r="244" spans="1:12" s="177" customFormat="1" x14ac:dyDescent="0.25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</row>
    <row r="245" spans="1:12" s="177" customFormat="1" x14ac:dyDescent="0.25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</row>
    <row r="246" spans="1:12" s="177" customFormat="1" ht="15.75" thickBot="1" x14ac:dyDescent="0.3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</row>
    <row r="247" spans="1:12" s="22" customFormat="1" x14ac:dyDescent="0.25">
      <c r="A247" s="180" t="s">
        <v>60</v>
      </c>
      <c r="B247" s="11"/>
      <c r="C247" s="11"/>
      <c r="D247" s="11"/>
      <c r="E247" s="11"/>
      <c r="F247" s="11"/>
      <c r="G247" s="11"/>
      <c r="H247" s="11"/>
      <c r="I247" s="78"/>
      <c r="J247" s="78"/>
      <c r="K247" s="78"/>
      <c r="L247" s="11"/>
    </row>
    <row r="248" spans="1:12" s="22" customFormat="1" x14ac:dyDescent="0.25">
      <c r="A248" s="181" t="s">
        <v>61</v>
      </c>
      <c r="B248" s="13">
        <f>COUNTIF(B$3:B$246,1)</f>
        <v>0</v>
      </c>
      <c r="C248" s="13"/>
      <c r="D248" s="13">
        <f t="shared" ref="D248:L248" si="0">COUNTIF(D$3:D$246,1)</f>
        <v>0</v>
      </c>
      <c r="E248" s="13">
        <f t="shared" si="0"/>
        <v>0</v>
      </c>
      <c r="F248" s="13">
        <f t="shared" si="0"/>
        <v>0</v>
      </c>
      <c r="G248" s="13">
        <f t="shared" si="0"/>
        <v>0</v>
      </c>
      <c r="H248" s="13">
        <f t="shared" si="0"/>
        <v>0</v>
      </c>
      <c r="I248" s="98">
        <f t="shared" si="0"/>
        <v>0</v>
      </c>
      <c r="J248" s="98">
        <f t="shared" si="0"/>
        <v>0</v>
      </c>
      <c r="K248" s="98">
        <f t="shared" si="0"/>
        <v>0</v>
      </c>
      <c r="L248" s="13">
        <f t="shared" si="0"/>
        <v>0</v>
      </c>
    </row>
    <row r="249" spans="1:12" s="22" customFormat="1" x14ac:dyDescent="0.25">
      <c r="A249" s="181" t="s">
        <v>62</v>
      </c>
      <c r="B249" s="13">
        <f>COUNTIF(B$3:B$246,2)</f>
        <v>0</v>
      </c>
      <c r="C249" s="13"/>
      <c r="D249" s="13">
        <f t="shared" ref="D249:L249" si="1">COUNTIF(D$3:D$246,2)</f>
        <v>0</v>
      </c>
      <c r="E249" s="13">
        <f t="shared" si="1"/>
        <v>0</v>
      </c>
      <c r="F249" s="13">
        <f t="shared" si="1"/>
        <v>0</v>
      </c>
      <c r="G249" s="13">
        <f t="shared" si="1"/>
        <v>0</v>
      </c>
      <c r="H249" s="13">
        <f t="shared" si="1"/>
        <v>0</v>
      </c>
      <c r="I249" s="98">
        <f t="shared" si="1"/>
        <v>0</v>
      </c>
      <c r="J249" s="98">
        <f t="shared" si="1"/>
        <v>0</v>
      </c>
      <c r="K249" s="98">
        <f t="shared" si="1"/>
        <v>0</v>
      </c>
      <c r="L249" s="13">
        <f t="shared" si="1"/>
        <v>0</v>
      </c>
    </row>
    <row r="250" spans="1:12" s="22" customFormat="1" x14ac:dyDescent="0.25">
      <c r="A250" s="181" t="s">
        <v>63</v>
      </c>
      <c r="B250" s="13"/>
      <c r="C250" s="13"/>
      <c r="D250" s="13">
        <f t="shared" ref="D250:L250" si="2">COUNTIF(D$3:D$246,3)</f>
        <v>0</v>
      </c>
      <c r="E250" s="13">
        <f t="shared" si="2"/>
        <v>0</v>
      </c>
      <c r="F250" s="13">
        <f t="shared" si="2"/>
        <v>0</v>
      </c>
      <c r="G250" s="13">
        <f t="shared" si="2"/>
        <v>0</v>
      </c>
      <c r="H250" s="13">
        <f t="shared" si="2"/>
        <v>0</v>
      </c>
      <c r="I250" s="98">
        <f t="shared" si="2"/>
        <v>0</v>
      </c>
      <c r="J250" s="98">
        <f t="shared" si="2"/>
        <v>0</v>
      </c>
      <c r="K250" s="98">
        <f t="shared" si="2"/>
        <v>0</v>
      </c>
      <c r="L250" s="13">
        <f t="shared" si="2"/>
        <v>0</v>
      </c>
    </row>
    <row r="251" spans="1:12" s="22" customFormat="1" x14ac:dyDescent="0.25">
      <c r="A251" s="181" t="s">
        <v>64</v>
      </c>
      <c r="B251" s="13"/>
      <c r="C251" s="13"/>
      <c r="D251" s="13"/>
      <c r="E251" s="13"/>
      <c r="F251" s="13"/>
      <c r="G251" s="13"/>
      <c r="H251" s="13"/>
      <c r="I251" s="98"/>
      <c r="J251" s="98"/>
      <c r="K251" s="98"/>
      <c r="L251" s="13"/>
    </row>
    <row r="252" spans="1:12" s="22" customFormat="1" ht="45" x14ac:dyDescent="0.25">
      <c r="A252" s="182" t="s">
        <v>65</v>
      </c>
      <c r="B252" s="13">
        <f>SUM(B247:B251)</f>
        <v>0</v>
      </c>
      <c r="C252" s="13"/>
      <c r="D252" s="13">
        <f t="shared" ref="D252:L252" si="3">SUM(D247:D251)</f>
        <v>0</v>
      </c>
      <c r="E252" s="13">
        <f t="shared" si="3"/>
        <v>0</v>
      </c>
      <c r="F252" s="13">
        <f t="shared" si="3"/>
        <v>0</v>
      </c>
      <c r="G252" s="13">
        <f>SUM(G247:G251)</f>
        <v>0</v>
      </c>
      <c r="H252" s="13">
        <f t="shared" si="3"/>
        <v>0</v>
      </c>
      <c r="I252" s="98">
        <f t="shared" si="3"/>
        <v>0</v>
      </c>
      <c r="J252" s="98">
        <f t="shared" si="3"/>
        <v>0</v>
      </c>
      <c r="K252" s="98">
        <f t="shared" si="3"/>
        <v>0</v>
      </c>
      <c r="L252" s="13">
        <f t="shared" si="3"/>
        <v>0</v>
      </c>
    </row>
    <row r="253" spans="1:12" s="22" customFormat="1" x14ac:dyDescent="0.25">
      <c r="A253" s="183"/>
      <c r="B253" s="15"/>
      <c r="C253" s="15"/>
      <c r="D253" s="15"/>
      <c r="E253" s="15"/>
      <c r="F253" s="15"/>
      <c r="G253" s="15"/>
      <c r="H253" s="15"/>
      <c r="I253" s="99"/>
      <c r="J253" s="99"/>
      <c r="K253" s="99"/>
      <c r="L253" s="15"/>
    </row>
    <row r="254" spans="1:12" s="22" customFormat="1" ht="15.75" thickBot="1" x14ac:dyDescent="0.3">
      <c r="A254" s="184" t="s">
        <v>1</v>
      </c>
      <c r="B254" s="16"/>
      <c r="C254" s="16"/>
      <c r="D254" s="16">
        <f>D248</f>
        <v>0</v>
      </c>
      <c r="E254" s="16">
        <f>E248</f>
        <v>0</v>
      </c>
      <c r="F254" s="16">
        <f>F248</f>
        <v>0</v>
      </c>
      <c r="G254" s="16">
        <f>G249</f>
        <v>0</v>
      </c>
      <c r="H254" s="16">
        <f>H249</f>
        <v>0</v>
      </c>
      <c r="I254" s="100">
        <f>I248</f>
        <v>0</v>
      </c>
      <c r="J254" s="100">
        <f>J248</f>
        <v>0</v>
      </c>
      <c r="K254" s="100">
        <f>K248</f>
        <v>0</v>
      </c>
      <c r="L254" s="16">
        <f>L248</f>
        <v>0</v>
      </c>
    </row>
    <row r="255" spans="1:12" s="22" customFormat="1" x14ac:dyDescent="0.25"/>
    <row r="256" spans="1:12" s="22" customFormat="1" x14ac:dyDescent="0.25">
      <c r="A256" s="13" t="s">
        <v>101</v>
      </c>
    </row>
    <row r="257" spans="1:2" s="22" customFormat="1" x14ac:dyDescent="0.25">
      <c r="A257" s="185"/>
    </row>
    <row r="258" spans="1:2" s="22" customFormat="1" x14ac:dyDescent="0.25">
      <c r="A258" s="181" t="s">
        <v>141</v>
      </c>
      <c r="B258" s="277" t="e">
        <f>B248/B252</f>
        <v>#DIV/0!</v>
      </c>
    </row>
    <row r="259" spans="1:2" s="22" customFormat="1" x14ac:dyDescent="0.25">
      <c r="A259" s="181" t="s">
        <v>142</v>
      </c>
      <c r="B259" s="277" t="e">
        <f>B249/B252</f>
        <v>#DIV/0!</v>
      </c>
    </row>
    <row r="260" spans="1:2" s="22" customFormat="1" x14ac:dyDescent="0.25">
      <c r="A260" s="181"/>
    </row>
    <row r="261" spans="1:2" s="22" customFormat="1" x14ac:dyDescent="0.25">
      <c r="A261" s="181"/>
    </row>
  </sheetData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259"/>
  <sheetViews>
    <sheetView zoomScale="110" zoomScaleNormal="110" workbookViewId="0">
      <pane xSplit="1" ySplit="2" topLeftCell="U36" activePane="bottomRight" state="frozen"/>
      <selection pane="topRight" activeCell="B1" sqref="B1"/>
      <selection pane="bottomLeft" activeCell="A3" sqref="A3"/>
      <selection pane="bottomRight" activeCell="B3" sqref="B3:AD224"/>
    </sheetView>
  </sheetViews>
  <sheetFormatPr defaultRowHeight="15" x14ac:dyDescent="0.25"/>
  <cols>
    <col min="1" max="1" width="11.42578125" customWidth="1"/>
    <col min="2" max="2" width="9.42578125" customWidth="1"/>
    <col min="3" max="3" width="10.140625" customWidth="1"/>
    <col min="4" max="4" width="16.7109375" customWidth="1"/>
    <col min="5" max="5" width="16.140625" customWidth="1"/>
    <col min="6" max="6" width="14.42578125" customWidth="1"/>
    <col min="7" max="7" width="22.85546875" customWidth="1"/>
    <col min="8" max="8" width="23.42578125" customWidth="1"/>
    <col min="9" max="9" width="12.85546875" customWidth="1"/>
    <col min="10" max="10" width="11.28515625" customWidth="1"/>
    <col min="11" max="11" width="16.5703125" customWidth="1"/>
    <col min="12" max="12" width="12.5703125" customWidth="1"/>
    <col min="13" max="13" width="27.5703125" customWidth="1"/>
    <col min="14" max="14" width="23" customWidth="1"/>
    <col min="15" max="15" width="11.85546875" customWidth="1"/>
    <col min="16" max="16" width="23.42578125" customWidth="1"/>
    <col min="17" max="17" width="9.140625" customWidth="1"/>
    <col min="18" max="18" width="12.5703125" customWidth="1"/>
    <col min="19" max="19" width="9.140625" customWidth="1"/>
    <col min="20" max="21" width="11.5703125" customWidth="1"/>
    <col min="22" max="22" width="10.7109375" customWidth="1"/>
    <col min="23" max="23" width="18.28515625" customWidth="1"/>
    <col min="24" max="24" width="18" customWidth="1"/>
    <col min="25" max="25" width="10.7109375" customWidth="1"/>
    <col min="26" max="26" width="16" customWidth="1"/>
    <col min="27" max="27" width="13.140625" customWidth="1"/>
    <col min="28" max="28" width="17.85546875" customWidth="1"/>
    <col min="29" max="30" width="12.7109375" customWidth="1"/>
  </cols>
  <sheetData>
    <row r="1" spans="1:30" ht="31.5" x14ac:dyDescent="0.25">
      <c r="A1" s="6" t="s">
        <v>73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  <c r="M1" s="7">
        <v>14</v>
      </c>
      <c r="N1" s="7">
        <v>15</v>
      </c>
      <c r="O1" s="7">
        <v>16</v>
      </c>
      <c r="P1" s="7">
        <v>17</v>
      </c>
      <c r="Q1" s="7">
        <v>18</v>
      </c>
      <c r="R1" s="7">
        <v>19</v>
      </c>
      <c r="S1" s="7">
        <v>20</v>
      </c>
      <c r="T1" s="7">
        <v>21</v>
      </c>
      <c r="U1" s="7">
        <v>22</v>
      </c>
      <c r="V1" s="7">
        <v>23</v>
      </c>
      <c r="W1" s="7">
        <v>24</v>
      </c>
      <c r="X1" s="7">
        <v>25</v>
      </c>
      <c r="Y1" s="7">
        <v>26</v>
      </c>
      <c r="Z1" s="7">
        <v>27</v>
      </c>
      <c r="AA1" s="7">
        <v>28</v>
      </c>
      <c r="AB1" s="7">
        <v>29</v>
      </c>
      <c r="AC1" s="8">
        <v>30</v>
      </c>
      <c r="AD1" s="8">
        <v>31</v>
      </c>
    </row>
    <row r="2" spans="1:30" ht="112.5" customHeight="1" thickBot="1" x14ac:dyDescent="0.3">
      <c r="A2" s="19" t="s">
        <v>59</v>
      </c>
      <c r="B2" s="10" t="s">
        <v>100</v>
      </c>
      <c r="C2" s="20" t="s">
        <v>71</v>
      </c>
      <c r="D2" s="20" t="s">
        <v>274</v>
      </c>
      <c r="E2" s="20" t="s">
        <v>275</v>
      </c>
      <c r="F2" s="20" t="s">
        <v>276</v>
      </c>
      <c r="G2" s="20" t="s">
        <v>277</v>
      </c>
      <c r="H2" s="20" t="s">
        <v>152</v>
      </c>
      <c r="I2" s="20" t="s">
        <v>111</v>
      </c>
      <c r="J2" s="20" t="s">
        <v>102</v>
      </c>
      <c r="K2" s="20" t="s">
        <v>182</v>
      </c>
      <c r="L2" s="20" t="s">
        <v>278</v>
      </c>
      <c r="M2" s="20" t="s">
        <v>279</v>
      </c>
      <c r="N2" s="20" t="s">
        <v>149</v>
      </c>
      <c r="O2" s="20" t="s">
        <v>280</v>
      </c>
      <c r="P2" s="20" t="s">
        <v>183</v>
      </c>
      <c r="Q2" s="20" t="s">
        <v>103</v>
      </c>
      <c r="R2" s="20" t="s">
        <v>104</v>
      </c>
      <c r="S2" s="20" t="s">
        <v>105</v>
      </c>
      <c r="T2" s="20" t="s">
        <v>106</v>
      </c>
      <c r="U2" s="20" t="s">
        <v>138</v>
      </c>
      <c r="V2" s="20" t="s">
        <v>107</v>
      </c>
      <c r="W2" s="20" t="s">
        <v>139</v>
      </c>
      <c r="X2" s="20" t="s">
        <v>140</v>
      </c>
      <c r="Y2" s="20" t="s">
        <v>281</v>
      </c>
      <c r="Z2" s="20" t="s">
        <v>282</v>
      </c>
      <c r="AA2" s="20" t="s">
        <v>108</v>
      </c>
      <c r="AB2" s="20" t="s">
        <v>109</v>
      </c>
      <c r="AC2" s="21" t="s">
        <v>110</v>
      </c>
      <c r="AD2" s="21" t="s">
        <v>283</v>
      </c>
    </row>
    <row r="3" spans="1:30" s="186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</row>
    <row r="4" spans="1:30" s="186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0" s="186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0" s="186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</row>
    <row r="7" spans="1:30" s="186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</row>
    <row r="8" spans="1:30" s="186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</row>
    <row r="9" spans="1:30" s="186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</row>
    <row r="10" spans="1:30" s="186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</row>
    <row r="11" spans="1:30" s="186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s="186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s="186" customFormat="1" x14ac:dyDescent="0.25">
      <c r="A13" s="175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</row>
    <row r="14" spans="1:30" s="186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</row>
    <row r="15" spans="1:30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</row>
    <row r="17" spans="1:30" s="186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</row>
    <row r="18" spans="1:30" s="186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280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</row>
    <row r="19" spans="1:30" s="186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</row>
    <row r="20" spans="1:30" s="186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</row>
    <row r="21" spans="1:30" s="186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</row>
    <row r="22" spans="1:30" s="186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</row>
    <row r="23" spans="1:30" s="186" customFormat="1" x14ac:dyDescent="0.25">
      <c r="A23" s="175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</row>
    <row r="24" spans="1:30" s="186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</row>
    <row r="25" spans="1:30" s="186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</row>
    <row r="26" spans="1:30" s="186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</row>
    <row r="27" spans="1:30" s="186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</row>
    <row r="28" spans="1:30" s="186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</row>
    <row r="29" spans="1:30" s="186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</row>
    <row r="30" spans="1:30" s="186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</row>
    <row r="31" spans="1:30" s="186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</row>
    <row r="32" spans="1:30" s="186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</row>
    <row r="33" spans="1:30" s="186" customFormat="1" x14ac:dyDescent="0.25">
      <c r="A33" s="175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</row>
    <row r="34" spans="1:30" s="186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</row>
    <row r="35" spans="1:30" s="186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</row>
    <row r="36" spans="1:30" s="186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</row>
    <row r="37" spans="1:30" s="186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</row>
    <row r="38" spans="1:30" s="186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</row>
    <row r="39" spans="1:30" s="186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</row>
    <row r="40" spans="1:30" s="186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s="186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</row>
    <row r="42" spans="1:30" s="186" customFormat="1" x14ac:dyDescent="0.25">
      <c r="A42" s="178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</row>
    <row r="43" spans="1:30" s="186" customFormat="1" x14ac:dyDescent="0.25">
      <c r="A43" s="175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</row>
    <row r="44" spans="1:30" s="186" customFormat="1" x14ac:dyDescent="0.25">
      <c r="A44" s="175">
        <v>42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</row>
    <row r="45" spans="1:30" s="186" customFormat="1" x14ac:dyDescent="0.25">
      <c r="A45" s="178">
        <v>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</row>
    <row r="46" spans="1:30" s="186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</row>
    <row r="47" spans="1:30" s="186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</row>
    <row r="48" spans="1:30" s="186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</row>
    <row r="49" spans="1:30" s="186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</row>
    <row r="50" spans="1:30" s="186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</row>
    <row r="51" spans="1:30" s="186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</row>
    <row r="52" spans="1:30" s="186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</row>
    <row r="53" spans="1:30" s="186" customFormat="1" x14ac:dyDescent="0.25">
      <c r="A53" s="178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</row>
    <row r="54" spans="1:30" s="186" customFormat="1" x14ac:dyDescent="0.25">
      <c r="A54" s="175">
        <v>52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</row>
    <row r="55" spans="1:30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</row>
    <row r="56" spans="1:30" s="186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</row>
    <row r="57" spans="1:30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</row>
    <row r="58" spans="1:30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</row>
    <row r="59" spans="1:30" s="186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</row>
    <row r="60" spans="1:30" s="186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</row>
    <row r="61" spans="1:30" s="186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</row>
    <row r="62" spans="1:30" s="186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</row>
    <row r="63" spans="1:30" s="186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</row>
    <row r="64" spans="1:30" s="186" customFormat="1" x14ac:dyDescent="0.25">
      <c r="A64" s="175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</row>
    <row r="65" spans="1:30" s="186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</row>
    <row r="66" spans="1:30" s="186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</row>
    <row r="67" spans="1:30" s="186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</row>
    <row r="68" spans="1:30" s="186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</row>
    <row r="69" spans="1:30" s="186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</row>
    <row r="70" spans="1:30" s="186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</row>
    <row r="71" spans="1:30" s="186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</row>
    <row r="72" spans="1:30" s="186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</row>
    <row r="73" spans="1:30" s="186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</row>
    <row r="74" spans="1:30" s="186" customFormat="1" x14ac:dyDescent="0.25">
      <c r="A74" s="175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</row>
    <row r="75" spans="1:30" s="186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</row>
    <row r="76" spans="1:30" s="186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</row>
    <row r="77" spans="1:30" s="186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</row>
    <row r="78" spans="1:30" s="186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</row>
    <row r="79" spans="1:30" s="186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</row>
    <row r="80" spans="1:30" s="186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</row>
    <row r="81" spans="1:30" s="186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</row>
    <row r="82" spans="1:30" s="186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</row>
    <row r="83" spans="1:30" s="186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</row>
    <row r="84" spans="1:30" s="186" customFormat="1" x14ac:dyDescent="0.25">
      <c r="A84" s="178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</row>
    <row r="85" spans="1:30" s="186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</row>
    <row r="86" spans="1:30" s="186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</row>
    <row r="87" spans="1:30" s="186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</row>
    <row r="88" spans="1:30" s="186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</row>
    <row r="89" spans="1:30" s="186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</row>
    <row r="90" spans="1:30" s="186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</row>
    <row r="91" spans="1:30" s="186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</row>
    <row r="92" spans="1:30" s="186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</row>
    <row r="93" spans="1:30" s="186" customFormat="1" x14ac:dyDescent="0.25">
      <c r="A93" s="175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</row>
    <row r="94" spans="1:30" s="186" customFormat="1" x14ac:dyDescent="0.25">
      <c r="A94" s="178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</row>
    <row r="95" spans="1:30" s="186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</row>
    <row r="96" spans="1:30" s="186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</row>
    <row r="97" spans="1:30" s="186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</row>
    <row r="98" spans="1:30" s="186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</row>
    <row r="99" spans="1:30" s="186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</row>
    <row r="100" spans="1:30" s="186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</row>
    <row r="101" spans="1:30" s="186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</row>
    <row r="102" spans="1:30" s="186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</row>
    <row r="103" spans="1:30" s="186" customFormat="1" x14ac:dyDescent="0.25">
      <c r="A103" s="175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</row>
    <row r="104" spans="1:30" s="186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</row>
    <row r="105" spans="1:30" s="186" customFormat="1" x14ac:dyDescent="0.25">
      <c r="A105" s="178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</row>
    <row r="106" spans="1:30" s="186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</row>
    <row r="107" spans="1:30" s="186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</row>
    <row r="108" spans="1:30" s="186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78"/>
    </row>
    <row r="109" spans="1:30" s="186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</row>
    <row r="110" spans="1:30" s="186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</row>
    <row r="111" spans="1:30" s="186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</row>
    <row r="112" spans="1:30" s="186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</row>
    <row r="113" spans="1:30" s="186" customFormat="1" x14ac:dyDescent="0.25">
      <c r="A113" s="175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</row>
    <row r="114" spans="1:30" s="186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</row>
    <row r="115" spans="1:30" s="186" customFormat="1" x14ac:dyDescent="0.25">
      <c r="A115" s="178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</row>
    <row r="116" spans="1:30" s="186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</row>
    <row r="117" spans="1:30" s="186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</row>
    <row r="118" spans="1:30" s="186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</row>
    <row r="119" spans="1:30" s="186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</row>
    <row r="120" spans="1:30" s="186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</row>
    <row r="121" spans="1:30" s="186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</row>
    <row r="122" spans="1:30" s="186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</row>
    <row r="123" spans="1:30" s="186" customFormat="1" x14ac:dyDescent="0.25">
      <c r="A123" s="175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</row>
    <row r="124" spans="1:30" s="186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</row>
    <row r="125" spans="1:30" s="186" customFormat="1" x14ac:dyDescent="0.25">
      <c r="A125" s="178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</row>
    <row r="126" spans="1:30" s="186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</row>
    <row r="127" spans="1:30" s="186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</row>
    <row r="128" spans="1:30" s="186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</row>
    <row r="129" spans="1:30" s="186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</row>
    <row r="130" spans="1:30" s="186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</row>
    <row r="131" spans="1:30" s="186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</row>
    <row r="132" spans="1:30" s="186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</row>
    <row r="133" spans="1:30" s="186" customFormat="1" x14ac:dyDescent="0.25">
      <c r="A133" s="175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</row>
    <row r="134" spans="1:30" s="186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</row>
    <row r="135" spans="1:30" s="186" customFormat="1" x14ac:dyDescent="0.25">
      <c r="A135" s="178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</row>
    <row r="136" spans="1:30" s="186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</row>
    <row r="137" spans="1:30" s="186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  <c r="AD137" s="178"/>
    </row>
    <row r="138" spans="1:30" s="186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</row>
    <row r="139" spans="1:30" s="186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</row>
    <row r="140" spans="1:30" s="186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</row>
    <row r="141" spans="1:30" s="186" customFormat="1" x14ac:dyDescent="0.25">
      <c r="A141" s="178">
        <v>139</v>
      </c>
      <c r="B141" s="178"/>
      <c r="C141" s="178"/>
      <c r="D141" s="280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</row>
    <row r="142" spans="1:30" s="186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</row>
    <row r="143" spans="1:30" s="186" customFormat="1" x14ac:dyDescent="0.25">
      <c r="A143" s="175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</row>
    <row r="144" spans="1:30" s="186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</row>
    <row r="145" spans="1:30" s="186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</row>
    <row r="146" spans="1:30" s="186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</row>
    <row r="147" spans="1:30" s="186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</row>
    <row r="148" spans="1:30" s="186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</row>
    <row r="149" spans="1:30" s="186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</row>
    <row r="150" spans="1:30" s="186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</row>
    <row r="151" spans="1:30" s="186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</row>
    <row r="152" spans="1:30" s="186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</row>
    <row r="153" spans="1:30" s="186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</row>
    <row r="154" spans="1:30" s="186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</row>
    <row r="155" spans="1:30" s="186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</row>
    <row r="156" spans="1:30" s="186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</row>
    <row r="157" spans="1:30" s="186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  <c r="AC157" s="178"/>
      <c r="AD157" s="178"/>
    </row>
    <row r="158" spans="1:30" s="186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  <c r="AC158" s="178"/>
      <c r="AD158" s="178"/>
    </row>
    <row r="159" spans="1:30" s="186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</row>
    <row r="160" spans="1:30" s="186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</row>
    <row r="161" spans="1:30" s="186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</row>
    <row r="162" spans="1:30" s="186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</row>
    <row r="163" spans="1:30" s="186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</row>
    <row r="164" spans="1:30" s="186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</row>
    <row r="165" spans="1:30" s="186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</row>
    <row r="166" spans="1:30" s="186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</row>
    <row r="167" spans="1:30" s="186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  <c r="AC167" s="178"/>
      <c r="AD167" s="178"/>
    </row>
    <row r="168" spans="1:30" s="186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  <c r="AC168" s="178"/>
      <c r="AD168" s="178"/>
    </row>
    <row r="169" spans="1:30" s="186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</row>
    <row r="170" spans="1:30" s="186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  <c r="AC170" s="178"/>
      <c r="AD170" s="178"/>
    </row>
    <row r="171" spans="1:30" s="186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  <c r="AC171" s="178"/>
      <c r="AD171" s="178"/>
    </row>
    <row r="172" spans="1:30" s="186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78"/>
    </row>
    <row r="173" spans="1:30" s="186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</row>
    <row r="174" spans="1:30" s="186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</row>
    <row r="175" spans="1:30" s="186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</row>
    <row r="176" spans="1:30" s="186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178"/>
      <c r="AD176" s="178"/>
    </row>
    <row r="177" spans="1:30" s="186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</row>
    <row r="178" spans="1:30" s="186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  <c r="AC178" s="178"/>
      <c r="AD178" s="178"/>
    </row>
    <row r="179" spans="1:30" s="186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</row>
    <row r="180" spans="1:30" s="186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</row>
    <row r="181" spans="1:30" s="186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</row>
    <row r="182" spans="1:30" s="186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</row>
    <row r="183" spans="1:30" s="186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</row>
    <row r="184" spans="1:30" s="186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  <c r="AC184" s="178"/>
      <c r="AD184" s="178"/>
    </row>
    <row r="185" spans="1:30" s="186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</row>
    <row r="186" spans="1:30" s="186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  <c r="AC186" s="178"/>
      <c r="AD186" s="178"/>
    </row>
    <row r="187" spans="1:30" s="186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</row>
    <row r="188" spans="1:30" s="186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78"/>
    </row>
    <row r="189" spans="1:30" s="186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</row>
    <row r="190" spans="1:30" s="186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</row>
    <row r="191" spans="1:30" s="186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</row>
    <row r="192" spans="1:30" s="186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</row>
    <row r="193" spans="1:30" s="186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</row>
    <row r="194" spans="1:30" s="186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</row>
    <row r="195" spans="1:30" s="186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</row>
    <row r="196" spans="1:30" s="186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</row>
    <row r="197" spans="1:30" s="186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</row>
    <row r="198" spans="1:30" s="186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</row>
    <row r="199" spans="1:30" s="186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</row>
    <row r="200" spans="1:30" s="186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</row>
    <row r="201" spans="1:30" s="186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78"/>
      <c r="AD201" s="178"/>
    </row>
    <row r="202" spans="1:30" s="186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  <c r="AC202" s="178"/>
      <c r="AD202" s="178"/>
    </row>
    <row r="203" spans="1:30" s="186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  <c r="AC203" s="178"/>
      <c r="AD203" s="178"/>
    </row>
    <row r="204" spans="1:30" s="186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78"/>
    </row>
    <row r="205" spans="1:30" s="186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/>
    </row>
    <row r="206" spans="1:30" s="186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</row>
    <row r="207" spans="1:30" s="186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</row>
    <row r="208" spans="1:30" s="186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  <c r="AC208" s="178"/>
      <c r="AD208" s="178"/>
    </row>
    <row r="209" spans="1:30" s="186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/>
    </row>
    <row r="210" spans="1:30" s="186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</row>
    <row r="211" spans="1:30" s="186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</row>
    <row r="212" spans="1:30" s="186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8"/>
    </row>
    <row r="213" spans="1:30" s="186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  <c r="AC213" s="178"/>
      <c r="AD213" s="178"/>
    </row>
    <row r="214" spans="1:30" s="186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8"/>
    </row>
    <row r="215" spans="1:30" s="186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/>
    </row>
    <row r="216" spans="1:30" s="186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  <c r="AC216" s="178"/>
      <c r="AD216" s="178"/>
    </row>
    <row r="217" spans="1:30" s="186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8"/>
    </row>
    <row r="218" spans="1:30" s="186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  <c r="AC218" s="178"/>
      <c r="AD218" s="178"/>
    </row>
    <row r="219" spans="1:30" s="186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8"/>
    </row>
    <row r="220" spans="1:30" s="186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78"/>
    </row>
    <row r="221" spans="1:30" s="186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  <c r="AA221" s="178"/>
      <c r="AB221" s="178"/>
      <c r="AC221" s="178"/>
      <c r="AD221" s="178"/>
    </row>
    <row r="222" spans="1:30" s="186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  <c r="AA222" s="178"/>
      <c r="AB222" s="178"/>
      <c r="AC222" s="178"/>
      <c r="AD222" s="178"/>
    </row>
    <row r="223" spans="1:30" s="186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  <c r="AA223" s="178"/>
      <c r="AB223" s="178"/>
      <c r="AC223" s="178"/>
      <c r="AD223" s="178"/>
    </row>
    <row r="224" spans="1:30" s="186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  <c r="AA224" s="178"/>
      <c r="AB224" s="178"/>
      <c r="AC224" s="178"/>
      <c r="AD224" s="178"/>
    </row>
    <row r="225" spans="1:30" s="186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  <c r="AA225" s="178"/>
      <c r="AB225" s="178"/>
      <c r="AC225" s="178"/>
      <c r="AD225" s="178"/>
    </row>
    <row r="226" spans="1:30" s="186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C226" s="178"/>
      <c r="AD226" s="178"/>
    </row>
    <row r="227" spans="1:30" s="186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  <c r="AA227" s="178"/>
      <c r="AB227" s="178"/>
      <c r="AC227" s="178"/>
      <c r="AD227" s="178"/>
    </row>
    <row r="228" spans="1:30" s="186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  <c r="AA228" s="178"/>
      <c r="AB228" s="178"/>
      <c r="AC228" s="178"/>
      <c r="AD228" s="178"/>
    </row>
    <row r="229" spans="1:30" s="186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  <c r="AA229" s="178"/>
      <c r="AB229" s="178"/>
      <c r="AC229" s="178"/>
      <c r="AD229" s="178"/>
    </row>
    <row r="230" spans="1:30" s="186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  <c r="AA230" s="178"/>
      <c r="AB230" s="178"/>
      <c r="AC230" s="178"/>
      <c r="AD230" s="178"/>
    </row>
    <row r="231" spans="1:30" s="186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  <c r="AA231" s="178"/>
      <c r="AB231" s="178"/>
      <c r="AC231" s="178"/>
      <c r="AD231" s="178"/>
    </row>
    <row r="232" spans="1:30" s="186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  <c r="AA232" s="178"/>
      <c r="AB232" s="178"/>
      <c r="AC232" s="178"/>
      <c r="AD232" s="178"/>
    </row>
    <row r="233" spans="1:30" s="186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  <c r="AA233" s="178"/>
      <c r="AB233" s="178"/>
      <c r="AC233" s="178"/>
      <c r="AD233" s="178"/>
    </row>
    <row r="234" spans="1:30" s="186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  <c r="AA234" s="178"/>
      <c r="AB234" s="178"/>
      <c r="AC234" s="178"/>
      <c r="AD234" s="178"/>
    </row>
    <row r="235" spans="1:30" s="186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  <c r="AA235" s="178"/>
      <c r="AB235" s="178"/>
      <c r="AC235" s="178"/>
      <c r="AD235" s="178"/>
    </row>
    <row r="236" spans="1:30" s="186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  <c r="AA236" s="178"/>
      <c r="AB236" s="178"/>
      <c r="AC236" s="178"/>
      <c r="AD236" s="178"/>
    </row>
    <row r="237" spans="1:30" s="186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  <c r="AA237" s="178"/>
      <c r="AB237" s="178"/>
      <c r="AC237" s="178"/>
      <c r="AD237" s="178"/>
    </row>
    <row r="238" spans="1:30" s="186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  <c r="AA238" s="178"/>
      <c r="AB238" s="178"/>
      <c r="AC238" s="178"/>
      <c r="AD238" s="178"/>
    </row>
    <row r="239" spans="1:30" s="186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  <c r="AA239" s="178"/>
      <c r="AB239" s="178"/>
      <c r="AC239" s="178"/>
      <c r="AD239" s="178"/>
    </row>
    <row r="240" spans="1:30" s="186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  <c r="AA240" s="178"/>
      <c r="AB240" s="178"/>
      <c r="AC240" s="178"/>
      <c r="AD240" s="178"/>
    </row>
    <row r="241" spans="1:30" s="186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  <c r="AA241" s="178"/>
      <c r="AB241" s="178"/>
      <c r="AC241" s="178"/>
      <c r="AD241" s="178"/>
    </row>
    <row r="242" spans="1:30" s="186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  <c r="AA242" s="178"/>
      <c r="AB242" s="178"/>
      <c r="AC242" s="178"/>
      <c r="AD242" s="178"/>
    </row>
    <row r="243" spans="1:30" s="186" customFormat="1" x14ac:dyDescent="0.25">
      <c r="A243" s="178">
        <v>241</v>
      </c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  <c r="AA243" s="178"/>
      <c r="AB243" s="178"/>
      <c r="AC243" s="178"/>
      <c r="AD243" s="178"/>
    </row>
    <row r="244" spans="1:30" s="186" customFormat="1" ht="15.75" thickBot="1" x14ac:dyDescent="0.3">
      <c r="A244" s="179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  <c r="AB244" s="179"/>
      <c r="AC244" s="179"/>
      <c r="AD244" s="179"/>
    </row>
    <row r="245" spans="1:30" s="22" customFormat="1" x14ac:dyDescent="0.25">
      <c r="A245" s="180" t="s">
        <v>60</v>
      </c>
      <c r="B245" s="25"/>
      <c r="C245" s="11"/>
      <c r="D245" s="11"/>
      <c r="E245" s="11"/>
      <c r="F245" s="11"/>
      <c r="G245" s="11"/>
      <c r="H245" s="11">
        <f>COUNTIF(H$3:H$244,0)</f>
        <v>0</v>
      </c>
      <c r="I245" s="11"/>
      <c r="J245" s="11"/>
      <c r="K245" s="11"/>
      <c r="L245" s="11">
        <f>COUNTIF(L$3:L$244,0)</f>
        <v>0</v>
      </c>
      <c r="M245" s="11"/>
      <c r="N245" s="11"/>
      <c r="O245" s="11">
        <f>COUNTIF(O$3:O$244,0)</f>
        <v>0</v>
      </c>
      <c r="P245" s="11"/>
      <c r="Q245" s="11"/>
      <c r="R245" s="11"/>
      <c r="S245" s="11"/>
      <c r="T245" s="11">
        <f>COUNTIF(T$3:T$244,0)</f>
        <v>0</v>
      </c>
      <c r="U245" s="78"/>
      <c r="V245" s="11">
        <f>COUNTIF(V$3:V$244,0)</f>
        <v>0</v>
      </c>
      <c r="W245" s="78"/>
      <c r="X245" s="78"/>
      <c r="Y245" s="78"/>
      <c r="Z245" s="78"/>
      <c r="AA245" s="11">
        <f>COUNTIF(AA$3:AA$244,0)</f>
        <v>0</v>
      </c>
      <c r="AB245" s="11"/>
      <c r="AC245" s="12">
        <f>COUNTIF(AC$3:AC$244,0)</f>
        <v>0</v>
      </c>
      <c r="AD245" s="12">
        <f>COUNTIF(AD$3:AD$244,0)</f>
        <v>0</v>
      </c>
    </row>
    <row r="246" spans="1:30" s="22" customFormat="1" x14ac:dyDescent="0.25">
      <c r="A246" s="181" t="s">
        <v>61</v>
      </c>
      <c r="B246" s="13">
        <f>COUNTIF(B$3:B$244,1)</f>
        <v>0</v>
      </c>
      <c r="C246" s="13"/>
      <c r="D246" s="13">
        <f t="shared" ref="D246:AD246" si="0">COUNTIF(D$3:D$244,1)</f>
        <v>0</v>
      </c>
      <c r="E246" s="13">
        <f t="shared" si="0"/>
        <v>0</v>
      </c>
      <c r="F246" s="13">
        <f t="shared" si="0"/>
        <v>0</v>
      </c>
      <c r="G246" s="13">
        <f t="shared" si="0"/>
        <v>0</v>
      </c>
      <c r="H246" s="13">
        <f t="shared" si="0"/>
        <v>0</v>
      </c>
      <c r="I246" s="13">
        <f t="shared" si="0"/>
        <v>0</v>
      </c>
      <c r="J246" s="13">
        <f t="shared" si="0"/>
        <v>0</v>
      </c>
      <c r="K246" s="13">
        <f t="shared" si="0"/>
        <v>0</v>
      </c>
      <c r="L246" s="13">
        <f t="shared" si="0"/>
        <v>0</v>
      </c>
      <c r="M246" s="13">
        <f t="shared" si="0"/>
        <v>0</v>
      </c>
      <c r="N246" s="13">
        <f t="shared" si="0"/>
        <v>0</v>
      </c>
      <c r="O246" s="13">
        <f t="shared" si="0"/>
        <v>0</v>
      </c>
      <c r="P246" s="13">
        <f t="shared" si="0"/>
        <v>0</v>
      </c>
      <c r="Q246" s="13">
        <f t="shared" si="0"/>
        <v>0</v>
      </c>
      <c r="R246" s="13">
        <f t="shared" si="0"/>
        <v>0</v>
      </c>
      <c r="S246" s="13">
        <f t="shared" si="0"/>
        <v>0</v>
      </c>
      <c r="T246" s="13">
        <f t="shared" si="0"/>
        <v>0</v>
      </c>
      <c r="U246" s="98">
        <f t="shared" si="0"/>
        <v>0</v>
      </c>
      <c r="V246" s="13">
        <f t="shared" si="0"/>
        <v>0</v>
      </c>
      <c r="W246" s="98">
        <f t="shared" si="0"/>
        <v>0</v>
      </c>
      <c r="X246" s="98">
        <f t="shared" si="0"/>
        <v>0</v>
      </c>
      <c r="Y246" s="98">
        <f t="shared" si="0"/>
        <v>0</v>
      </c>
      <c r="Z246" s="98">
        <f t="shared" si="0"/>
        <v>0</v>
      </c>
      <c r="AA246" s="13">
        <f t="shared" si="0"/>
        <v>0</v>
      </c>
      <c r="AB246" s="13">
        <f t="shared" si="0"/>
        <v>0</v>
      </c>
      <c r="AC246" s="14">
        <f t="shared" si="0"/>
        <v>0</v>
      </c>
      <c r="AD246" s="14">
        <f t="shared" si="0"/>
        <v>0</v>
      </c>
    </row>
    <row r="247" spans="1:30" s="22" customFormat="1" x14ac:dyDescent="0.25">
      <c r="A247" s="181" t="s">
        <v>62</v>
      </c>
      <c r="B247" s="13">
        <f>COUNTIF(B$3:B$244,2)</f>
        <v>0</v>
      </c>
      <c r="C247" s="13"/>
      <c r="D247" s="13">
        <f t="shared" ref="D247:AD247" si="1">COUNTIF(D$3:D$244,2)</f>
        <v>0</v>
      </c>
      <c r="E247" s="13">
        <f t="shared" si="1"/>
        <v>0</v>
      </c>
      <c r="F247" s="13">
        <f t="shared" si="1"/>
        <v>0</v>
      </c>
      <c r="G247" s="13">
        <f t="shared" si="1"/>
        <v>0</v>
      </c>
      <c r="H247" s="13">
        <f t="shared" si="1"/>
        <v>0</v>
      </c>
      <c r="I247" s="13">
        <f t="shared" si="1"/>
        <v>0</v>
      </c>
      <c r="J247" s="13">
        <f t="shared" si="1"/>
        <v>0</v>
      </c>
      <c r="K247" s="13">
        <f t="shared" si="1"/>
        <v>0</v>
      </c>
      <c r="L247" s="13">
        <f t="shared" si="1"/>
        <v>0</v>
      </c>
      <c r="M247" s="13">
        <f t="shared" si="1"/>
        <v>0</v>
      </c>
      <c r="N247" s="13">
        <f t="shared" si="1"/>
        <v>0</v>
      </c>
      <c r="O247" s="13">
        <f t="shared" si="1"/>
        <v>0</v>
      </c>
      <c r="P247" s="13">
        <f t="shared" si="1"/>
        <v>0</v>
      </c>
      <c r="Q247" s="13">
        <f t="shared" si="1"/>
        <v>0</v>
      </c>
      <c r="R247" s="13">
        <f t="shared" si="1"/>
        <v>0</v>
      </c>
      <c r="S247" s="13">
        <f t="shared" si="1"/>
        <v>0</v>
      </c>
      <c r="T247" s="13">
        <f t="shared" si="1"/>
        <v>0</v>
      </c>
      <c r="U247" s="98">
        <f t="shared" si="1"/>
        <v>0</v>
      </c>
      <c r="V247" s="13">
        <f t="shared" si="1"/>
        <v>0</v>
      </c>
      <c r="W247" s="98">
        <f t="shared" si="1"/>
        <v>0</v>
      </c>
      <c r="X247" s="98">
        <f t="shared" si="1"/>
        <v>0</v>
      </c>
      <c r="Y247" s="98">
        <f t="shared" si="1"/>
        <v>0</v>
      </c>
      <c r="Z247" s="98">
        <f t="shared" si="1"/>
        <v>0</v>
      </c>
      <c r="AA247" s="13">
        <f t="shared" si="1"/>
        <v>0</v>
      </c>
      <c r="AB247" s="13">
        <f t="shared" si="1"/>
        <v>0</v>
      </c>
      <c r="AC247" s="14">
        <f t="shared" si="1"/>
        <v>0</v>
      </c>
      <c r="AD247" s="14">
        <f t="shared" si="1"/>
        <v>0</v>
      </c>
    </row>
    <row r="248" spans="1:30" s="22" customFormat="1" x14ac:dyDescent="0.25">
      <c r="A248" s="181" t="s">
        <v>63</v>
      </c>
      <c r="B248" s="13"/>
      <c r="C248" s="13"/>
      <c r="D248" s="13">
        <f t="shared" ref="D248:X248" si="2">COUNTIF(D$3:D$244,3)</f>
        <v>0</v>
      </c>
      <c r="E248" s="13">
        <f t="shared" si="2"/>
        <v>0</v>
      </c>
      <c r="F248" s="13">
        <f t="shared" si="2"/>
        <v>0</v>
      </c>
      <c r="G248" s="13">
        <f t="shared" si="2"/>
        <v>0</v>
      </c>
      <c r="H248" s="13">
        <f t="shared" si="2"/>
        <v>0</v>
      </c>
      <c r="I248" s="13">
        <f t="shared" si="2"/>
        <v>0</v>
      </c>
      <c r="J248" s="13">
        <f t="shared" si="2"/>
        <v>0</v>
      </c>
      <c r="K248" s="13">
        <f t="shared" si="2"/>
        <v>0</v>
      </c>
      <c r="L248" s="13">
        <f t="shared" si="2"/>
        <v>0</v>
      </c>
      <c r="M248" s="13">
        <f t="shared" si="2"/>
        <v>0</v>
      </c>
      <c r="N248" s="13">
        <f t="shared" si="2"/>
        <v>0</v>
      </c>
      <c r="O248" s="13">
        <f t="shared" si="2"/>
        <v>0</v>
      </c>
      <c r="P248" s="13">
        <f t="shared" si="2"/>
        <v>0</v>
      </c>
      <c r="Q248" s="13">
        <f t="shared" si="2"/>
        <v>0</v>
      </c>
      <c r="R248" s="13">
        <f t="shared" si="2"/>
        <v>0</v>
      </c>
      <c r="S248" s="13">
        <f t="shared" si="2"/>
        <v>0</v>
      </c>
      <c r="T248" s="13">
        <f t="shared" si="2"/>
        <v>0</v>
      </c>
      <c r="U248" s="98">
        <f t="shared" si="2"/>
        <v>0</v>
      </c>
      <c r="V248" s="13">
        <f t="shared" si="2"/>
        <v>0</v>
      </c>
      <c r="W248" s="98">
        <f t="shared" si="2"/>
        <v>0</v>
      </c>
      <c r="X248" s="98">
        <f t="shared" si="2"/>
        <v>0</v>
      </c>
      <c r="Y248" s="98"/>
      <c r="Z248" s="98">
        <f>COUNTIF(Z$3:Z$244,3)</f>
        <v>0</v>
      </c>
      <c r="AA248" s="13">
        <f>COUNTIF(AA$3:AA$244,3)</f>
        <v>0</v>
      </c>
      <c r="AB248" s="13">
        <f>COUNTIF(AB$3:AB$244,3)</f>
        <v>0</v>
      </c>
      <c r="AC248" s="14">
        <f>COUNTIF(AC$3:AC$244,3)</f>
        <v>0</v>
      </c>
      <c r="AD248" s="14">
        <f>COUNTIF(AD$3:AD$244,3)</f>
        <v>0</v>
      </c>
    </row>
    <row r="249" spans="1:30" s="22" customFormat="1" x14ac:dyDescent="0.25">
      <c r="A249" s="181" t="s">
        <v>64</v>
      </c>
      <c r="B249" s="13"/>
      <c r="C249" s="13"/>
      <c r="D249" s="13"/>
      <c r="E249" s="13"/>
      <c r="F249" s="13"/>
      <c r="G249" s="13"/>
      <c r="H249" s="13">
        <f>COUNTIF(H$3:H$244,4)</f>
        <v>0</v>
      </c>
      <c r="I249" s="13"/>
      <c r="J249" s="13"/>
      <c r="K249" s="13"/>
      <c r="L249" s="13">
        <f>COUNTIF(L$3:L$244,4)</f>
        <v>0</v>
      </c>
      <c r="M249" s="13"/>
      <c r="N249" s="13"/>
      <c r="O249" s="13">
        <f>COUNTIF(O$3:O$244,4)</f>
        <v>0</v>
      </c>
      <c r="P249" s="13"/>
      <c r="Q249" s="13"/>
      <c r="R249" s="13"/>
      <c r="S249" s="13"/>
      <c r="T249" s="13">
        <f>COUNTIF(T$3:T$244,4)</f>
        <v>0</v>
      </c>
      <c r="U249" s="98"/>
      <c r="V249" s="13">
        <f>COUNTIF(V$3:V$244,4)</f>
        <v>0</v>
      </c>
      <c r="W249" s="98"/>
      <c r="X249" s="98"/>
      <c r="Y249" s="98"/>
      <c r="Z249" s="98"/>
      <c r="AA249" s="13">
        <f>COUNTIF(AA$3:AA$244,4)</f>
        <v>0</v>
      </c>
      <c r="AB249" s="13"/>
      <c r="AC249" s="14">
        <f>COUNTIF(AC$3:AC$244,4)</f>
        <v>0</v>
      </c>
      <c r="AD249" s="14">
        <f>COUNTIF(AD$3:AD$244,4)</f>
        <v>0</v>
      </c>
    </row>
    <row r="250" spans="1:30" s="22" customFormat="1" ht="45.75" thickBot="1" x14ac:dyDescent="0.3">
      <c r="A250" s="187" t="s">
        <v>65</v>
      </c>
      <c r="B250" s="16">
        <f>SUM(B245:B249)</f>
        <v>0</v>
      </c>
      <c r="C250" s="16"/>
      <c r="D250" s="16">
        <f>SUM(D245:D249)</f>
        <v>0</v>
      </c>
      <c r="E250" s="16">
        <f>SUM(E245:E249)</f>
        <v>0</v>
      </c>
      <c r="F250" s="16">
        <f>SUM(F245:F249)</f>
        <v>0</v>
      </c>
      <c r="G250" s="16">
        <f>SUM(G245:G249)</f>
        <v>0</v>
      </c>
      <c r="H250" s="16">
        <f>SUM(H245:H249)</f>
        <v>0</v>
      </c>
      <c r="I250" s="16">
        <f t="shared" ref="I250:AC250" si="3">SUM(I245:I249)</f>
        <v>0</v>
      </c>
      <c r="J250" s="16">
        <f t="shared" si="3"/>
        <v>0</v>
      </c>
      <c r="K250" s="16">
        <f t="shared" si="3"/>
        <v>0</v>
      </c>
      <c r="L250" s="16">
        <f t="shared" si="3"/>
        <v>0</v>
      </c>
      <c r="M250" s="16">
        <f t="shared" si="3"/>
        <v>0</v>
      </c>
      <c r="N250" s="16">
        <f t="shared" si="3"/>
        <v>0</v>
      </c>
      <c r="O250" s="16">
        <f t="shared" si="3"/>
        <v>0</v>
      </c>
      <c r="P250" s="16">
        <f t="shared" ref="P250:U250" si="4">SUM(P245:P249)</f>
        <v>0</v>
      </c>
      <c r="Q250" s="16">
        <f t="shared" si="4"/>
        <v>0</v>
      </c>
      <c r="R250" s="16">
        <f t="shared" si="4"/>
        <v>0</v>
      </c>
      <c r="S250" s="16">
        <f t="shared" si="4"/>
        <v>0</v>
      </c>
      <c r="T250" s="16">
        <f t="shared" si="4"/>
        <v>0</v>
      </c>
      <c r="U250" s="100">
        <f t="shared" si="4"/>
        <v>0</v>
      </c>
      <c r="V250" s="16">
        <f t="shared" si="3"/>
        <v>0</v>
      </c>
      <c r="W250" s="100">
        <f>SUM(W245:W249)</f>
        <v>0</v>
      </c>
      <c r="X250" s="100">
        <f>SUM(X245:X249)</f>
        <v>0</v>
      </c>
      <c r="Y250" s="100">
        <f>SUM(Y245:Y249)</f>
        <v>0</v>
      </c>
      <c r="Z250" s="100">
        <f>SUM(Z245:Z249)</f>
        <v>0</v>
      </c>
      <c r="AA250" s="16">
        <f t="shared" si="3"/>
        <v>0</v>
      </c>
      <c r="AB250" s="16">
        <f t="shared" si="3"/>
        <v>0</v>
      </c>
      <c r="AC250" s="17">
        <f t="shared" si="3"/>
        <v>0</v>
      </c>
      <c r="AD250" s="17">
        <f>SUM(AD245:AD249)</f>
        <v>0</v>
      </c>
    </row>
    <row r="251" spans="1:30" s="22" customFormat="1" ht="15.75" thickBot="1" x14ac:dyDescent="0.3">
      <c r="U251" s="101"/>
      <c r="W251" s="101"/>
      <c r="X251" s="101"/>
      <c r="Y251" s="101"/>
      <c r="Z251" s="101"/>
    </row>
    <row r="252" spans="1:30" s="22" customFormat="1" ht="15.75" thickBot="1" x14ac:dyDescent="0.3">
      <c r="A252" s="188" t="s">
        <v>1</v>
      </c>
      <c r="B252" s="23"/>
      <c r="C252" s="23"/>
      <c r="D252" s="23">
        <f>D246</f>
        <v>0</v>
      </c>
      <c r="E252" s="23">
        <f>E246</f>
        <v>0</v>
      </c>
      <c r="F252" s="23">
        <f>F246</f>
        <v>0</v>
      </c>
      <c r="G252" s="23">
        <f>G246</f>
        <v>0</v>
      </c>
      <c r="H252" s="23">
        <f>SUM(H3:H244)</f>
        <v>0</v>
      </c>
      <c r="I252" s="23">
        <f>I246</f>
        <v>0</v>
      </c>
      <c r="J252" s="23">
        <f>J246</f>
        <v>0</v>
      </c>
      <c r="K252" s="23">
        <f>K246</f>
        <v>0</v>
      </c>
      <c r="L252" s="23">
        <f>SUM(L3:L244)</f>
        <v>0</v>
      </c>
      <c r="M252" s="23">
        <f>M247</f>
        <v>0</v>
      </c>
      <c r="N252" s="23">
        <f>N247</f>
        <v>0</v>
      </c>
      <c r="O252" s="23">
        <f>SUM(O3:O244)</f>
        <v>0</v>
      </c>
      <c r="P252" s="23">
        <f>P246</f>
        <v>0</v>
      </c>
      <c r="Q252" s="23">
        <f>Q247</f>
        <v>0</v>
      </c>
      <c r="R252" s="23">
        <f>R247</f>
        <v>0</v>
      </c>
      <c r="S252" s="23">
        <f>S247</f>
        <v>0</v>
      </c>
      <c r="T252" s="23">
        <f>SUM(T3:T244)</f>
        <v>0</v>
      </c>
      <c r="U252" s="102">
        <f>U246</f>
        <v>0</v>
      </c>
      <c r="V252" s="23">
        <f>SUM(V3:V244)</f>
        <v>0</v>
      </c>
      <c r="W252" s="102">
        <f>W246</f>
        <v>0</v>
      </c>
      <c r="X252" s="102">
        <f>X246</f>
        <v>0</v>
      </c>
      <c r="Y252" s="102">
        <f>Y246</f>
        <v>0</v>
      </c>
      <c r="Z252" s="102">
        <f>Z246</f>
        <v>0</v>
      </c>
      <c r="AA252" s="23">
        <f>SUM(AA3:AA244)</f>
        <v>0</v>
      </c>
      <c r="AB252" s="23">
        <f>AB246</f>
        <v>0</v>
      </c>
      <c r="AC252" s="24">
        <f>SUM(AC3:AC244)</f>
        <v>0</v>
      </c>
      <c r="AD252" s="24">
        <f>SUM(AD3:AD244)</f>
        <v>0</v>
      </c>
    </row>
    <row r="253" spans="1:30" s="22" customFormat="1" x14ac:dyDescent="0.25"/>
    <row r="254" spans="1:30" s="22" customFormat="1" x14ac:dyDescent="0.25">
      <c r="A254" s="13" t="s">
        <v>101</v>
      </c>
    </row>
    <row r="255" spans="1:30" s="22" customFormat="1" x14ac:dyDescent="0.25">
      <c r="A255" s="185"/>
    </row>
    <row r="256" spans="1:30" s="22" customFormat="1" x14ac:dyDescent="0.25">
      <c r="A256" s="181" t="s">
        <v>143</v>
      </c>
      <c r="B256" s="277" t="e">
        <f>B246/B250</f>
        <v>#DIV/0!</v>
      </c>
    </row>
    <row r="257" spans="1:2" s="22" customFormat="1" x14ac:dyDescent="0.25">
      <c r="A257" s="181" t="s">
        <v>144</v>
      </c>
      <c r="B257" s="277" t="e">
        <f>B247/B250</f>
        <v>#DIV/0!</v>
      </c>
    </row>
    <row r="258" spans="1:2" s="22" customFormat="1" x14ac:dyDescent="0.25">
      <c r="A258" s="181"/>
    </row>
    <row r="259" spans="1:2" s="22" customFormat="1" x14ac:dyDescent="0.25">
      <c r="A259" s="181"/>
    </row>
  </sheetData>
  <autoFilter ref="A1:AD243"/>
  <pageMargins left="0.7" right="0.7" top="0.75" bottom="0.75" header="0.3" footer="0.3"/>
  <pageSetup paperSize="9" orientation="portrait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261"/>
  <sheetViews>
    <sheetView zoomScale="120" zoomScaleNormal="120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5" x14ac:dyDescent="0.25"/>
  <cols>
    <col min="1" max="1" width="10.140625" customWidth="1"/>
    <col min="2" max="2" width="7.42578125" customWidth="1"/>
    <col min="3" max="3" width="7.5703125" customWidth="1"/>
    <col min="4" max="4" width="7.7109375" customWidth="1"/>
    <col min="5" max="5" width="19.42578125" bestFit="1" customWidth="1"/>
    <col min="6" max="6" width="22.85546875" bestFit="1" customWidth="1"/>
    <col min="7" max="7" width="16.5703125" bestFit="1" customWidth="1"/>
    <col min="8" max="8" width="11.5703125" bestFit="1" customWidth="1"/>
    <col min="9" max="9" width="11.42578125" bestFit="1" customWidth="1"/>
    <col min="10" max="10" width="11.5703125" customWidth="1"/>
    <col min="11" max="11" width="13.85546875" customWidth="1"/>
    <col min="12" max="12" width="11" customWidth="1"/>
    <col min="13" max="13" width="17.140625" customWidth="1"/>
    <col min="14" max="14" width="11.85546875" customWidth="1"/>
    <col min="15" max="16" width="12" customWidth="1"/>
    <col min="17" max="17" width="22.42578125" customWidth="1"/>
    <col min="18" max="18" width="12.28515625" customWidth="1"/>
    <col min="19" max="19" width="12.5703125" customWidth="1"/>
    <col min="20" max="20" width="12.7109375" customWidth="1"/>
    <col min="21" max="21" width="14" customWidth="1"/>
  </cols>
  <sheetData>
    <row r="1" spans="1:21" ht="31.5" x14ac:dyDescent="0.25">
      <c r="A1" s="6" t="s">
        <v>73</v>
      </c>
      <c r="B1" s="386">
        <v>1</v>
      </c>
      <c r="C1" s="387"/>
      <c r="D1" s="388"/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7">
        <v>18</v>
      </c>
      <c r="U1" s="27">
        <v>19</v>
      </c>
    </row>
    <row r="2" spans="1:21" ht="113.25" thickBot="1" x14ac:dyDescent="0.3">
      <c r="A2" s="19" t="s">
        <v>59</v>
      </c>
      <c r="B2" s="389" t="s">
        <v>186</v>
      </c>
      <c r="C2" s="390"/>
      <c r="D2" s="391"/>
      <c r="E2" s="20" t="s">
        <v>274</v>
      </c>
      <c r="F2" s="20" t="s">
        <v>291</v>
      </c>
      <c r="G2" s="20" t="s">
        <v>292</v>
      </c>
      <c r="H2" s="20" t="s">
        <v>111</v>
      </c>
      <c r="I2" s="20" t="s">
        <v>74</v>
      </c>
      <c r="J2" s="20" t="s">
        <v>290</v>
      </c>
      <c r="K2" s="20" t="s">
        <v>157</v>
      </c>
      <c r="L2" s="20" t="s">
        <v>278</v>
      </c>
      <c r="M2" s="20" t="s">
        <v>293</v>
      </c>
      <c r="N2" s="20" t="s">
        <v>294</v>
      </c>
      <c r="O2" s="20" t="s">
        <v>112</v>
      </c>
      <c r="P2" s="20" t="s">
        <v>145</v>
      </c>
      <c r="Q2" s="20" t="s">
        <v>113</v>
      </c>
      <c r="R2" s="20" t="s">
        <v>114</v>
      </c>
      <c r="S2" s="20" t="s">
        <v>115</v>
      </c>
      <c r="T2" s="21" t="s">
        <v>116</v>
      </c>
      <c r="U2" s="21" t="s">
        <v>283</v>
      </c>
    </row>
    <row r="3" spans="1:21" s="186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186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pans="1:21" s="186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</row>
    <row r="6" spans="1:21" s="186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21" s="186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21" s="186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</row>
    <row r="9" spans="1:21" s="186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21" s="186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</row>
    <row r="11" spans="1:21" s="186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</row>
    <row r="12" spans="1:21" s="186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</row>
    <row r="13" spans="1:21" s="186" customFormat="1" x14ac:dyDescent="0.25">
      <c r="A13" s="175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</row>
    <row r="14" spans="1:21" s="186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</row>
    <row r="15" spans="1:21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1:21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1:21" s="186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1:21" s="186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</row>
    <row r="19" spans="1:21" s="186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</row>
    <row r="20" spans="1:21" s="186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</row>
    <row r="21" spans="1:21" s="186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</row>
    <row r="22" spans="1:21" s="186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</row>
    <row r="23" spans="1:21" s="186" customFormat="1" x14ac:dyDescent="0.25">
      <c r="A23" s="175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</row>
    <row r="24" spans="1:21" s="186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</row>
    <row r="25" spans="1:21" s="186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</row>
    <row r="26" spans="1:21" s="186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</row>
    <row r="27" spans="1:21" s="186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</row>
    <row r="28" spans="1:21" s="186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</row>
    <row r="29" spans="1:21" s="186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</row>
    <row r="30" spans="1:21" s="186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</row>
    <row r="31" spans="1:21" s="186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</row>
    <row r="32" spans="1:21" s="186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</row>
    <row r="33" spans="1:21" s="186" customFormat="1" x14ac:dyDescent="0.25">
      <c r="A33" s="175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</row>
    <row r="34" spans="1:21" s="186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</row>
    <row r="35" spans="1:21" s="186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</row>
    <row r="36" spans="1:21" s="186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</row>
    <row r="37" spans="1:21" s="186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</row>
    <row r="38" spans="1:21" s="186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</row>
    <row r="39" spans="1:21" s="186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</row>
    <row r="40" spans="1:21" s="186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</row>
    <row r="41" spans="1:21" s="186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</row>
    <row r="42" spans="1:21" s="186" customFormat="1" x14ac:dyDescent="0.25">
      <c r="A42" s="178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</row>
    <row r="43" spans="1:21" s="186" customFormat="1" x14ac:dyDescent="0.25">
      <c r="A43" s="175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</row>
    <row r="44" spans="1:21" s="186" customFormat="1" x14ac:dyDescent="0.25">
      <c r="A44" s="178">
        <v>42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</row>
    <row r="45" spans="1:21" s="186" customFormat="1" x14ac:dyDescent="0.25">
      <c r="A45" s="178">
        <v>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</row>
    <row r="46" spans="1:21" s="186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</row>
    <row r="47" spans="1:21" s="186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</row>
    <row r="48" spans="1:21" s="186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</row>
    <row r="49" spans="1:21" s="186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</row>
    <row r="50" spans="1:21" s="186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</row>
    <row r="51" spans="1:21" s="186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</row>
    <row r="52" spans="1:21" s="186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</row>
    <row r="53" spans="1:21" s="186" customFormat="1" x14ac:dyDescent="0.25">
      <c r="A53" s="175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</row>
    <row r="54" spans="1:21" s="186" customFormat="1" x14ac:dyDescent="0.25">
      <c r="A54" s="175">
        <v>52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</row>
    <row r="55" spans="1:21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</row>
    <row r="56" spans="1:21" s="186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</row>
    <row r="57" spans="1:21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</row>
    <row r="58" spans="1:21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</row>
    <row r="59" spans="1:21" s="186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</row>
    <row r="60" spans="1:21" s="186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</row>
    <row r="61" spans="1:21" s="186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</row>
    <row r="62" spans="1:21" s="186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</row>
    <row r="63" spans="1:21" s="186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</row>
    <row r="64" spans="1:21" s="186" customFormat="1" x14ac:dyDescent="0.25">
      <c r="A64" s="175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</row>
    <row r="65" spans="1:21" s="186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</row>
    <row r="66" spans="1:21" s="186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</row>
    <row r="67" spans="1:21" s="186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</row>
    <row r="68" spans="1:21" s="186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</row>
    <row r="69" spans="1:21" s="186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</row>
    <row r="70" spans="1:21" s="186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</row>
    <row r="71" spans="1:21" s="186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</row>
    <row r="72" spans="1:21" s="186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</row>
    <row r="73" spans="1:21" s="186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</row>
    <row r="74" spans="1:21" s="186" customFormat="1" x14ac:dyDescent="0.25">
      <c r="A74" s="175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</row>
    <row r="75" spans="1:21" s="186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</row>
    <row r="76" spans="1:21" s="186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</row>
    <row r="77" spans="1:21" s="186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</row>
    <row r="78" spans="1:21" s="186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</row>
    <row r="79" spans="1:21" s="186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</row>
    <row r="80" spans="1:21" s="186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</row>
    <row r="81" spans="1:21" s="186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</row>
    <row r="82" spans="1:21" s="186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</row>
    <row r="83" spans="1:21" s="186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</row>
    <row r="84" spans="1:21" s="186" customFormat="1" x14ac:dyDescent="0.25">
      <c r="A84" s="175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</row>
    <row r="85" spans="1:21" s="186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</row>
    <row r="86" spans="1:21" s="186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</row>
    <row r="87" spans="1:21" s="186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</row>
    <row r="88" spans="1:21" s="186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</row>
    <row r="89" spans="1:21" s="186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</row>
    <row r="90" spans="1:21" s="186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</row>
    <row r="91" spans="1:21" s="186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</row>
    <row r="92" spans="1:21" s="186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</row>
    <row r="93" spans="1:21" s="186" customFormat="1" x14ac:dyDescent="0.25">
      <c r="A93" s="178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</row>
    <row r="94" spans="1:21" s="186" customFormat="1" x14ac:dyDescent="0.25">
      <c r="A94" s="175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</row>
    <row r="95" spans="1:21" s="186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</row>
    <row r="96" spans="1:21" s="186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</row>
    <row r="97" spans="1:21" s="186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</row>
    <row r="98" spans="1:21" s="186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</row>
    <row r="99" spans="1:21" s="186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</row>
    <row r="100" spans="1:21" s="186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</row>
    <row r="101" spans="1:21" s="186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</row>
    <row r="102" spans="1:21" s="186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</row>
    <row r="103" spans="1:21" s="186" customFormat="1" x14ac:dyDescent="0.25">
      <c r="A103" s="178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</row>
    <row r="104" spans="1:21" s="186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</row>
    <row r="105" spans="1:21" s="186" customFormat="1" x14ac:dyDescent="0.25">
      <c r="A105" s="175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</row>
    <row r="106" spans="1:21" s="186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</row>
    <row r="107" spans="1:21" s="186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</row>
    <row r="108" spans="1:21" s="186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</row>
    <row r="109" spans="1:21" s="186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</row>
    <row r="110" spans="1:21" s="186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</row>
    <row r="111" spans="1:21" s="186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</row>
    <row r="112" spans="1:21" s="186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</row>
    <row r="113" spans="1:21" s="186" customFormat="1" x14ac:dyDescent="0.25">
      <c r="A113" s="178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</row>
    <row r="114" spans="1:21" s="186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</row>
    <row r="115" spans="1:21" s="186" customFormat="1" x14ac:dyDescent="0.25">
      <c r="A115" s="175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</row>
    <row r="116" spans="1:21" s="186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</row>
    <row r="117" spans="1:21" s="186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</row>
    <row r="118" spans="1:21" s="186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</row>
    <row r="119" spans="1:21" s="186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</row>
    <row r="120" spans="1:21" s="186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</row>
    <row r="121" spans="1:21" s="186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</row>
    <row r="122" spans="1:21" s="186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</row>
    <row r="123" spans="1:21" s="186" customFormat="1" x14ac:dyDescent="0.25">
      <c r="A123" s="178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281"/>
      <c r="R123" s="178"/>
      <c r="S123" s="178"/>
      <c r="T123" s="178"/>
      <c r="U123" s="178"/>
    </row>
    <row r="124" spans="1:21" s="186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</row>
    <row r="125" spans="1:21" s="186" customFormat="1" x14ac:dyDescent="0.25">
      <c r="A125" s="175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</row>
    <row r="126" spans="1:21" s="186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</row>
    <row r="127" spans="1:21" s="186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</row>
    <row r="128" spans="1:21" s="186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</row>
    <row r="129" spans="1:21" s="186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</row>
    <row r="130" spans="1:21" s="186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</row>
    <row r="131" spans="1:21" s="186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</row>
    <row r="132" spans="1:21" s="186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</row>
    <row r="133" spans="1:21" s="186" customFormat="1" x14ac:dyDescent="0.25">
      <c r="A133" s="178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</row>
    <row r="134" spans="1:21" s="186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</row>
    <row r="135" spans="1:21" s="186" customFormat="1" x14ac:dyDescent="0.25">
      <c r="A135" s="175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</row>
    <row r="136" spans="1:21" s="186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</row>
    <row r="137" spans="1:21" s="186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</row>
    <row r="138" spans="1:21" s="186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</row>
    <row r="139" spans="1:21" s="186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</row>
    <row r="140" spans="1:21" s="186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</row>
    <row r="141" spans="1:21" s="186" customFormat="1" x14ac:dyDescent="0.25">
      <c r="A141" s="178">
        <v>139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</row>
    <row r="142" spans="1:21" s="186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</row>
    <row r="143" spans="1:21" s="186" customFormat="1" x14ac:dyDescent="0.25">
      <c r="A143" s="178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</row>
    <row r="144" spans="1:21" s="186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</row>
    <row r="145" spans="1:21" s="186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</row>
    <row r="146" spans="1:21" s="186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</row>
    <row r="147" spans="1:21" s="186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</row>
    <row r="148" spans="1:21" s="186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</row>
    <row r="149" spans="1:21" s="186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</row>
    <row r="150" spans="1:21" s="186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</row>
    <row r="151" spans="1:21" s="186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</row>
    <row r="152" spans="1:21" s="186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</row>
    <row r="153" spans="1:21" s="186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</row>
    <row r="154" spans="1:21" s="186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</row>
    <row r="155" spans="1:21" s="186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</row>
    <row r="156" spans="1:21" s="186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</row>
    <row r="157" spans="1:21" s="186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</row>
    <row r="158" spans="1:21" s="186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</row>
    <row r="159" spans="1:21" s="186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</row>
    <row r="160" spans="1:21" s="186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</row>
    <row r="161" spans="1:21" s="186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</row>
    <row r="162" spans="1:21" s="186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</row>
    <row r="163" spans="1:21" s="186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</row>
    <row r="164" spans="1:21" s="186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</row>
    <row r="165" spans="1:21" s="186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</row>
    <row r="166" spans="1:21" s="186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</row>
    <row r="167" spans="1:21" s="186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</row>
    <row r="168" spans="1:21" s="186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</row>
    <row r="169" spans="1:21" s="186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</row>
    <row r="170" spans="1:21" s="186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</row>
    <row r="171" spans="1:21" s="186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</row>
    <row r="172" spans="1:21" s="186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</row>
    <row r="173" spans="1:21" s="186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</row>
    <row r="174" spans="1:21" s="186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</row>
    <row r="175" spans="1:21" s="186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</row>
    <row r="176" spans="1:21" s="186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</row>
    <row r="177" spans="1:21" s="186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</row>
    <row r="178" spans="1:21" s="186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</row>
    <row r="179" spans="1:21" s="186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</row>
    <row r="180" spans="1:21" s="186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</row>
    <row r="181" spans="1:21" s="186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</row>
    <row r="182" spans="1:21" s="186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</row>
    <row r="183" spans="1:21" s="186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</row>
    <row r="184" spans="1:21" s="186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</row>
    <row r="185" spans="1:21" s="186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</row>
    <row r="186" spans="1:21" s="186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</row>
    <row r="187" spans="1:21" s="186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</row>
    <row r="188" spans="1:21" s="186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</row>
    <row r="189" spans="1:21" s="186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</row>
    <row r="190" spans="1:21" s="186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</row>
    <row r="191" spans="1:21" s="186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</row>
    <row r="192" spans="1:21" s="186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</row>
    <row r="193" spans="1:21" s="186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</row>
    <row r="194" spans="1:21" s="186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</row>
    <row r="195" spans="1:21" s="186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</row>
    <row r="196" spans="1:21" s="186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</row>
    <row r="197" spans="1:21" s="186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</row>
    <row r="198" spans="1:21" s="186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</row>
    <row r="199" spans="1:21" s="186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</row>
    <row r="200" spans="1:21" s="186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</row>
    <row r="201" spans="1:21" s="186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</row>
    <row r="202" spans="1:21" s="186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</row>
    <row r="203" spans="1:21" s="186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</row>
    <row r="204" spans="1:21" s="186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</row>
    <row r="205" spans="1:21" s="186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</row>
    <row r="206" spans="1:21" s="186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</row>
    <row r="207" spans="1:21" s="186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</row>
    <row r="208" spans="1:21" s="186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</row>
    <row r="209" spans="1:21" s="186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</row>
    <row r="210" spans="1:21" s="186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</row>
    <row r="211" spans="1:21" s="186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</row>
    <row r="212" spans="1:21" s="186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</row>
    <row r="213" spans="1:21" s="186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</row>
    <row r="214" spans="1:21" s="186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</row>
    <row r="215" spans="1:21" s="186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</row>
    <row r="216" spans="1:21" s="186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</row>
    <row r="217" spans="1:21" s="186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</row>
    <row r="218" spans="1:21" s="186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</row>
    <row r="219" spans="1:21" s="186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</row>
    <row r="220" spans="1:21" s="186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</row>
    <row r="221" spans="1:21" s="186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</row>
    <row r="222" spans="1:21" s="186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</row>
    <row r="223" spans="1:21" s="186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</row>
    <row r="224" spans="1:21" s="186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</row>
    <row r="225" spans="1:21" s="186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</row>
    <row r="226" spans="1:21" s="186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</row>
    <row r="227" spans="1:21" s="186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</row>
    <row r="228" spans="1:21" s="186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</row>
    <row r="229" spans="1:21" s="186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</row>
    <row r="230" spans="1:21" s="186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</row>
    <row r="231" spans="1:21" s="186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</row>
    <row r="232" spans="1:21" s="186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</row>
    <row r="233" spans="1:21" s="186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281"/>
      <c r="M233" s="178"/>
      <c r="N233" s="178"/>
      <c r="O233" s="178"/>
      <c r="P233" s="178"/>
      <c r="Q233" s="178"/>
      <c r="R233" s="178"/>
      <c r="S233" s="178"/>
      <c r="T233" s="178"/>
      <c r="U233" s="178"/>
    </row>
    <row r="234" spans="1:21" s="186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281"/>
      <c r="M234" s="178"/>
      <c r="N234" s="178"/>
      <c r="O234" s="178"/>
      <c r="P234" s="178"/>
      <c r="Q234" s="178"/>
      <c r="R234" s="178"/>
      <c r="S234" s="178"/>
      <c r="T234" s="178"/>
      <c r="U234" s="178"/>
    </row>
    <row r="235" spans="1:21" s="186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281"/>
      <c r="M235" s="178"/>
      <c r="N235" s="178"/>
      <c r="O235" s="178"/>
      <c r="P235" s="178"/>
      <c r="Q235" s="178"/>
      <c r="R235" s="178"/>
      <c r="S235" s="178"/>
      <c r="T235" s="178"/>
      <c r="U235" s="178"/>
    </row>
    <row r="236" spans="1:21" s="186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281"/>
      <c r="M236" s="178"/>
      <c r="N236" s="178"/>
      <c r="O236" s="178"/>
      <c r="P236" s="178"/>
      <c r="Q236" s="178"/>
      <c r="R236" s="178"/>
      <c r="S236" s="178"/>
      <c r="T236" s="178"/>
      <c r="U236" s="178"/>
    </row>
    <row r="237" spans="1:21" s="186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281"/>
      <c r="M237" s="178"/>
      <c r="N237" s="178"/>
      <c r="O237" s="178"/>
      <c r="P237" s="178"/>
      <c r="Q237" s="178"/>
      <c r="R237" s="178"/>
      <c r="S237" s="178"/>
      <c r="T237" s="178"/>
      <c r="U237" s="178"/>
    </row>
    <row r="238" spans="1:21" s="186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281"/>
      <c r="M238" s="178"/>
      <c r="N238" s="178"/>
      <c r="O238" s="178"/>
      <c r="P238" s="178"/>
      <c r="Q238" s="178"/>
      <c r="R238" s="178"/>
      <c r="S238" s="178"/>
      <c r="T238" s="178"/>
      <c r="U238" s="178"/>
    </row>
    <row r="239" spans="1:21" s="186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281"/>
      <c r="M239" s="178"/>
      <c r="N239" s="178"/>
      <c r="O239" s="178"/>
      <c r="P239" s="178"/>
      <c r="Q239" s="178"/>
      <c r="R239" s="178"/>
      <c r="S239" s="178"/>
      <c r="T239" s="178"/>
      <c r="U239" s="178"/>
    </row>
    <row r="240" spans="1:21" s="186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281"/>
      <c r="M240" s="178"/>
      <c r="N240" s="178"/>
      <c r="O240" s="178"/>
      <c r="P240" s="178"/>
      <c r="Q240" s="178"/>
      <c r="R240" s="178"/>
      <c r="S240" s="178"/>
      <c r="T240" s="178"/>
      <c r="U240" s="178"/>
    </row>
    <row r="241" spans="1:21" s="186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</row>
    <row r="242" spans="1:21" s="186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</row>
    <row r="243" spans="1:21" s="186" customFormat="1" x14ac:dyDescent="0.25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</row>
    <row r="244" spans="1:21" s="186" customFormat="1" x14ac:dyDescent="0.25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</row>
    <row r="245" spans="1:21" s="186" customFormat="1" x14ac:dyDescent="0.25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</row>
    <row r="246" spans="1:21" s="186" customFormat="1" ht="15.75" thickBot="1" x14ac:dyDescent="0.3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</row>
    <row r="247" spans="1:21" s="192" customFormat="1" x14ac:dyDescent="0.25">
      <c r="A247" s="189" t="s">
        <v>60</v>
      </c>
      <c r="B247" s="392"/>
      <c r="C247" s="393"/>
      <c r="D247" s="394"/>
      <c r="E247" s="190"/>
      <c r="F247" s="190"/>
      <c r="G247" s="190">
        <f>COUNTIF(G$3:G$246,0)</f>
        <v>0</v>
      </c>
      <c r="H247" s="190"/>
      <c r="I247" s="190"/>
      <c r="J247" s="190"/>
      <c r="K247" s="190"/>
      <c r="L247" s="190">
        <f>COUNTIF(L$3:L$246,0)</f>
        <v>0</v>
      </c>
      <c r="M247" s="190"/>
      <c r="N247" s="190">
        <f>COUNTIF(N$3:N$246,0)</f>
        <v>0</v>
      </c>
      <c r="O247" s="190">
        <f>COUNTIF(O$3:O$246,0)</f>
        <v>0</v>
      </c>
      <c r="P247" s="25"/>
      <c r="Q247" s="190">
        <f>COUNTIF(Q$3:Q$246,0)</f>
        <v>0</v>
      </c>
      <c r="R247" s="190">
        <f>COUNTIF(R$3:R$246,0)</f>
        <v>0</v>
      </c>
      <c r="S247" s="190">
        <f>COUNTIF(S$3:S$246,0)</f>
        <v>0</v>
      </c>
      <c r="T247" s="191">
        <f>COUNTIF(T$3:T$246,0)</f>
        <v>0</v>
      </c>
      <c r="U247" s="191">
        <f>COUNTIF(U$3:U$246,0)</f>
        <v>0</v>
      </c>
    </row>
    <row r="248" spans="1:21" s="192" customFormat="1" x14ac:dyDescent="0.25">
      <c r="A248" s="193" t="s">
        <v>61</v>
      </c>
      <c r="B248" s="194"/>
      <c r="C248" s="195">
        <f>COUNTIF(B$3:B$246,1)+COUNTIF(C$3:C$246,1)+COUNTIF(D$3:D$246,1)</f>
        <v>0</v>
      </c>
      <c r="D248" s="196"/>
      <c r="E248" s="197">
        <f t="shared" ref="E248:U248" si="0">COUNTIF(E$3:E$246,1)</f>
        <v>0</v>
      </c>
      <c r="F248" s="198">
        <f t="shared" si="0"/>
        <v>0</v>
      </c>
      <c r="G248" s="198">
        <f t="shared" si="0"/>
        <v>0</v>
      </c>
      <c r="H248" s="198">
        <f t="shared" si="0"/>
        <v>0</v>
      </c>
      <c r="I248" s="198">
        <f t="shared" si="0"/>
        <v>0</v>
      </c>
      <c r="J248" s="198">
        <f t="shared" si="0"/>
        <v>0</v>
      </c>
      <c r="K248" s="198">
        <f t="shared" si="0"/>
        <v>0</v>
      </c>
      <c r="L248" s="198">
        <f t="shared" si="0"/>
        <v>0</v>
      </c>
      <c r="M248" s="198">
        <f t="shared" si="0"/>
        <v>0</v>
      </c>
      <c r="N248" s="198">
        <f t="shared" si="0"/>
        <v>0</v>
      </c>
      <c r="O248" s="198">
        <f t="shared" si="0"/>
        <v>0</v>
      </c>
      <c r="P248" s="98">
        <f t="shared" si="0"/>
        <v>0</v>
      </c>
      <c r="Q248" s="198">
        <f t="shared" si="0"/>
        <v>0</v>
      </c>
      <c r="R248" s="198">
        <f t="shared" si="0"/>
        <v>0</v>
      </c>
      <c r="S248" s="198">
        <f t="shared" si="0"/>
        <v>0</v>
      </c>
      <c r="T248" s="199">
        <f t="shared" si="0"/>
        <v>0</v>
      </c>
      <c r="U248" s="199">
        <f t="shared" si="0"/>
        <v>0</v>
      </c>
    </row>
    <row r="249" spans="1:21" s="192" customFormat="1" x14ac:dyDescent="0.25">
      <c r="A249" s="193" t="s">
        <v>62</v>
      </c>
      <c r="B249" s="200"/>
      <c r="C249" s="201">
        <f>COUNTIF(B$3:B$246,2)+COUNTIF(C$3:C$246,2)+COUNTIF(D$3:D$246,2)</f>
        <v>0</v>
      </c>
      <c r="D249" s="202"/>
      <c r="E249" s="197">
        <f t="shared" ref="E249:U249" si="1">COUNTIF(E$3:E$246,2)</f>
        <v>0</v>
      </c>
      <c r="F249" s="198">
        <f t="shared" si="1"/>
        <v>0</v>
      </c>
      <c r="G249" s="198">
        <f t="shared" si="1"/>
        <v>0</v>
      </c>
      <c r="H249" s="198">
        <f t="shared" si="1"/>
        <v>0</v>
      </c>
      <c r="I249" s="198">
        <f t="shared" si="1"/>
        <v>0</v>
      </c>
      <c r="J249" s="198">
        <f t="shared" si="1"/>
        <v>0</v>
      </c>
      <c r="K249" s="198">
        <f t="shared" si="1"/>
        <v>0</v>
      </c>
      <c r="L249" s="198">
        <f t="shared" si="1"/>
        <v>0</v>
      </c>
      <c r="M249" s="198">
        <f t="shared" si="1"/>
        <v>0</v>
      </c>
      <c r="N249" s="198">
        <f t="shared" si="1"/>
        <v>0</v>
      </c>
      <c r="O249" s="198">
        <f t="shared" si="1"/>
        <v>0</v>
      </c>
      <c r="P249" s="98">
        <f t="shared" si="1"/>
        <v>0</v>
      </c>
      <c r="Q249" s="198">
        <f t="shared" si="1"/>
        <v>0</v>
      </c>
      <c r="R249" s="198">
        <f t="shared" si="1"/>
        <v>0</v>
      </c>
      <c r="S249" s="198">
        <f t="shared" si="1"/>
        <v>0</v>
      </c>
      <c r="T249" s="199">
        <f t="shared" si="1"/>
        <v>0</v>
      </c>
      <c r="U249" s="199">
        <f t="shared" si="1"/>
        <v>0</v>
      </c>
    </row>
    <row r="250" spans="1:21" s="192" customFormat="1" x14ac:dyDescent="0.25">
      <c r="A250" s="203" t="s">
        <v>63</v>
      </c>
      <c r="B250" s="200"/>
      <c r="C250" s="260">
        <f>COUNTIF(B$3:B$246,3)+COUNTIF(C$3:C$246,3)+COUNTIF(D$3:D$246,3)</f>
        <v>0</v>
      </c>
      <c r="D250" s="202"/>
      <c r="E250" s="198">
        <f t="shared" ref="E250:O250" si="2">COUNTIF(E$3:E$246,3)</f>
        <v>0</v>
      </c>
      <c r="F250" s="198">
        <f t="shared" si="2"/>
        <v>0</v>
      </c>
      <c r="G250" s="198">
        <f t="shared" si="2"/>
        <v>0</v>
      </c>
      <c r="H250" s="198">
        <f t="shared" si="2"/>
        <v>0</v>
      </c>
      <c r="I250" s="198">
        <f t="shared" si="2"/>
        <v>0</v>
      </c>
      <c r="J250" s="198">
        <f t="shared" si="2"/>
        <v>0</v>
      </c>
      <c r="K250" s="198">
        <f t="shared" si="2"/>
        <v>0</v>
      </c>
      <c r="L250" s="198">
        <f t="shared" si="2"/>
        <v>0</v>
      </c>
      <c r="M250" s="198">
        <f t="shared" si="2"/>
        <v>0</v>
      </c>
      <c r="N250" s="198">
        <f t="shared" si="2"/>
        <v>0</v>
      </c>
      <c r="O250" s="198">
        <f t="shared" si="2"/>
        <v>0</v>
      </c>
      <c r="P250" s="98"/>
      <c r="Q250" s="198">
        <f>COUNTIF(Q$3:Q$246,3)</f>
        <v>0</v>
      </c>
      <c r="R250" s="198">
        <f>COUNTIF(R$3:R$246,3)</f>
        <v>0</v>
      </c>
      <c r="S250" s="198">
        <f>COUNTIF(S$3:S$246,3)</f>
        <v>0</v>
      </c>
      <c r="T250" s="199">
        <f>COUNTIF(T$3:T$246,3)</f>
        <v>0</v>
      </c>
      <c r="U250" s="199">
        <f>COUNTIF(U$3:U$246,3)</f>
        <v>0</v>
      </c>
    </row>
    <row r="251" spans="1:21" s="192" customFormat="1" x14ac:dyDescent="0.25">
      <c r="A251" s="203" t="s">
        <v>64</v>
      </c>
      <c r="B251" s="383"/>
      <c r="C251" s="384"/>
      <c r="D251" s="385"/>
      <c r="E251" s="198"/>
      <c r="F251" s="198"/>
      <c r="G251" s="198">
        <f>COUNTIF(G$3:G$246,4)</f>
        <v>0</v>
      </c>
      <c r="H251" s="198"/>
      <c r="I251" s="198"/>
      <c r="J251" s="198"/>
      <c r="K251" s="198"/>
      <c r="L251" s="198">
        <f>COUNTIF(L$3:L$246,4)</f>
        <v>0</v>
      </c>
      <c r="M251" s="198"/>
      <c r="N251" s="198">
        <f>COUNTIF(N$3:N$246,4)</f>
        <v>0</v>
      </c>
      <c r="O251" s="198">
        <f>COUNTIF(O$3:O$246,4)</f>
        <v>0</v>
      </c>
      <c r="P251" s="98"/>
      <c r="Q251" s="198">
        <f>COUNTIF(Q$3:Q$246,4)</f>
        <v>0</v>
      </c>
      <c r="R251" s="198">
        <f>COUNTIF(R$3:R$246,4)</f>
        <v>0</v>
      </c>
      <c r="S251" s="198">
        <f>COUNTIF(S$3:S$246,4)</f>
        <v>0</v>
      </c>
      <c r="T251" s="199">
        <f>COUNTIF(T$3:T$246,4)</f>
        <v>0</v>
      </c>
      <c r="U251" s="199">
        <f>COUNTIF(U$3:U$246,4)</f>
        <v>0</v>
      </c>
    </row>
    <row r="252" spans="1:21" s="192" customFormat="1" ht="45.75" thickBot="1" x14ac:dyDescent="0.3">
      <c r="A252" s="204" t="s">
        <v>65</v>
      </c>
      <c r="B252" s="200"/>
      <c r="C252" s="201">
        <f>E252</f>
        <v>0</v>
      </c>
      <c r="D252" s="202"/>
      <c r="E252" s="205">
        <f t="shared" ref="E252:T252" si="3">SUM(E247:E251)</f>
        <v>0</v>
      </c>
      <c r="F252" s="206">
        <f t="shared" si="3"/>
        <v>0</v>
      </c>
      <c r="G252" s="206">
        <f t="shared" si="3"/>
        <v>0</v>
      </c>
      <c r="H252" s="206">
        <f t="shared" si="3"/>
        <v>0</v>
      </c>
      <c r="I252" s="206">
        <f t="shared" si="3"/>
        <v>0</v>
      </c>
      <c r="J252" s="206">
        <f t="shared" si="3"/>
        <v>0</v>
      </c>
      <c r="K252" s="206">
        <f t="shared" si="3"/>
        <v>0</v>
      </c>
      <c r="L252" s="206">
        <f t="shared" si="3"/>
        <v>0</v>
      </c>
      <c r="M252" s="206">
        <f t="shared" si="3"/>
        <v>0</v>
      </c>
      <c r="N252" s="206">
        <f t="shared" si="3"/>
        <v>0</v>
      </c>
      <c r="O252" s="206">
        <f t="shared" si="3"/>
        <v>0</v>
      </c>
      <c r="P252" s="100">
        <f t="shared" si="3"/>
        <v>0</v>
      </c>
      <c r="Q252" s="206">
        <f t="shared" si="3"/>
        <v>0</v>
      </c>
      <c r="R252" s="206">
        <f t="shared" si="3"/>
        <v>0</v>
      </c>
      <c r="S252" s="206">
        <f t="shared" si="3"/>
        <v>0</v>
      </c>
      <c r="T252" s="207">
        <f t="shared" si="3"/>
        <v>0</v>
      </c>
      <c r="U252" s="207">
        <f>SUM(U247:U251)</f>
        <v>0</v>
      </c>
    </row>
    <row r="253" spans="1:21" s="192" customFormat="1" ht="15.75" thickBot="1" x14ac:dyDescent="0.3">
      <c r="P253" s="101"/>
    </row>
    <row r="254" spans="1:21" s="192" customFormat="1" ht="15.75" thickBot="1" x14ac:dyDescent="0.3">
      <c r="A254" s="208" t="s">
        <v>1</v>
      </c>
      <c r="B254" s="209"/>
      <c r="C254" s="210"/>
      <c r="D254" s="197"/>
      <c r="E254" s="211">
        <f>E248</f>
        <v>0</v>
      </c>
      <c r="F254" s="212">
        <f>F248</f>
        <v>0</v>
      </c>
      <c r="G254" s="212">
        <f>SUM(G3:G246)</f>
        <v>0</v>
      </c>
      <c r="H254" s="212">
        <f>H248</f>
        <v>0</v>
      </c>
      <c r="I254" s="212">
        <f>I248</f>
        <v>0</v>
      </c>
      <c r="J254" s="212">
        <f>J248</f>
        <v>0</v>
      </c>
      <c r="K254" s="212">
        <f>K248</f>
        <v>0</v>
      </c>
      <c r="L254" s="212">
        <f>SUM(L3:L246)</f>
        <v>0</v>
      </c>
      <c r="M254" s="212">
        <f>M249</f>
        <v>0</v>
      </c>
      <c r="N254" s="212">
        <f>SUM(N3:N246)</f>
        <v>0</v>
      </c>
      <c r="O254" s="212">
        <f>SUM(O3:O246)</f>
        <v>0</v>
      </c>
      <c r="P254" s="102">
        <f>P248</f>
        <v>0</v>
      </c>
      <c r="Q254" s="212">
        <f>SUM(Q3:Q246)</f>
        <v>0</v>
      </c>
      <c r="R254" s="212">
        <f>SUM(R3:R246)</f>
        <v>0</v>
      </c>
      <c r="S254" s="212">
        <f>SUM(S3:S246)</f>
        <v>0</v>
      </c>
      <c r="T254" s="213">
        <f>SUM(T3:T246)</f>
        <v>0</v>
      </c>
      <c r="U254" s="213">
        <f>SUM(U3:U246)</f>
        <v>0</v>
      </c>
    </row>
    <row r="255" spans="1:21" s="192" customFormat="1" x14ac:dyDescent="0.25"/>
    <row r="256" spans="1:21" s="192" customFormat="1" x14ac:dyDescent="0.25">
      <c r="A256" s="198" t="s">
        <v>101</v>
      </c>
    </row>
    <row r="257" spans="1:4" s="192" customFormat="1" x14ac:dyDescent="0.25">
      <c r="A257" s="214"/>
    </row>
    <row r="258" spans="1:4" s="192" customFormat="1" x14ac:dyDescent="0.25">
      <c r="A258" s="203" t="s">
        <v>61</v>
      </c>
      <c r="B258" s="215"/>
      <c r="C258" s="217" t="e">
        <f>C248/C252</f>
        <v>#DIV/0!</v>
      </c>
      <c r="D258" s="216"/>
    </row>
    <row r="259" spans="1:4" s="192" customFormat="1" x14ac:dyDescent="0.25">
      <c r="A259" s="203" t="s">
        <v>62</v>
      </c>
      <c r="B259" s="215"/>
      <c r="C259" s="217" t="e">
        <f>C249/C252</f>
        <v>#DIV/0!</v>
      </c>
      <c r="D259" s="216"/>
    </row>
    <row r="260" spans="1:4" s="192" customFormat="1" x14ac:dyDescent="0.25">
      <c r="A260" s="203" t="s">
        <v>63</v>
      </c>
      <c r="C260" s="217" t="e">
        <f>C250/C252</f>
        <v>#DIV/0!</v>
      </c>
    </row>
    <row r="261" spans="1:4" s="192" customFormat="1" x14ac:dyDescent="0.25">
      <c r="A261" s="203"/>
    </row>
  </sheetData>
  <autoFilter ref="A1:U242">
    <filterColumn colId="1" showButton="0"/>
    <filterColumn colId="2" showButton="0"/>
  </autoFilter>
  <mergeCells count="4">
    <mergeCell ref="B251:D251"/>
    <mergeCell ref="B1:D1"/>
    <mergeCell ref="B2:D2"/>
    <mergeCell ref="B247:D247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4"/>
  <sheetViews>
    <sheetView zoomScaleNormal="100" workbookViewId="0">
      <selection activeCell="C24" sqref="C24:E24"/>
    </sheetView>
  </sheetViews>
  <sheetFormatPr defaultRowHeight="15" x14ac:dyDescent="0.25"/>
  <cols>
    <col min="1" max="1" width="4.7109375" customWidth="1"/>
    <col min="2" max="2" width="27.1406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9.140625" hidden="1" customWidth="1"/>
  </cols>
  <sheetData>
    <row r="1" spans="1:13" ht="18.75" x14ac:dyDescent="0.3">
      <c r="A1" s="338" t="s">
        <v>154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0">
        <f>'Статистика Город'!B3</f>
        <v>0</v>
      </c>
      <c r="D3" s="401"/>
      <c r="E3" s="402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</row>
    <row r="5" spans="1:13" ht="16.5" thickBot="1" x14ac:dyDescent="0.3">
      <c r="A5" s="403" t="s">
        <v>126</v>
      </c>
      <c r="B5" s="403"/>
      <c r="C5" s="174">
        <f>'Опрос 6-12 лет'!B252</f>
        <v>0</v>
      </c>
      <c r="D5" s="173" t="s">
        <v>189</v>
      </c>
      <c r="E5" s="404" t="s">
        <v>190</v>
      </c>
      <c r="F5" s="404"/>
      <c r="G5" s="279" t="e">
        <f>'Опрос 6-12 лет'!B258</f>
        <v>#DIV/0!</v>
      </c>
      <c r="H5" s="155"/>
      <c r="I5" s="403" t="s">
        <v>191</v>
      </c>
      <c r="J5" s="403"/>
      <c r="K5" s="279" t="e">
        <f>'Опрос 6-12 лет'!B259</f>
        <v>#DIV/0!</v>
      </c>
      <c r="L5" s="155"/>
    </row>
    <row r="6" spans="1:13" ht="15.75" thickBot="1" x14ac:dyDescent="0.3"/>
    <row r="7" spans="1:13" s="49" customFormat="1" ht="15" customHeight="1" x14ac:dyDescent="0.2">
      <c r="A7" s="395" t="s">
        <v>6</v>
      </c>
      <c r="B7" s="397" t="s">
        <v>150</v>
      </c>
      <c r="C7" s="399" t="s">
        <v>125</v>
      </c>
      <c r="D7" s="399"/>
      <c r="E7" s="399"/>
      <c r="F7" s="399"/>
      <c r="G7" s="399"/>
      <c r="H7" s="399"/>
      <c r="I7" s="399"/>
      <c r="J7" s="399"/>
      <c r="K7" s="167"/>
      <c r="L7" s="92"/>
    </row>
    <row r="8" spans="1:13" s="50" customFormat="1" ht="48.75" thickBot="1" x14ac:dyDescent="0.25">
      <c r="A8" s="396"/>
      <c r="B8" s="398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.75" customHeight="1" thickBot="1" x14ac:dyDescent="0.3">
      <c r="A9" s="405" t="s">
        <v>128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7"/>
      <c r="M9" s="2"/>
    </row>
    <row r="10" spans="1:13" s="50" customFormat="1" ht="37.5" x14ac:dyDescent="0.3">
      <c r="A10" s="64" t="s">
        <v>15</v>
      </c>
      <c r="B10" s="52" t="s">
        <v>72</v>
      </c>
      <c r="C10" s="116">
        <f>'Опрос 6-12 лет'!D248</f>
        <v>0</v>
      </c>
      <c r="D10" s="116">
        <f>'Опрос 6-12 лет'!D249</f>
        <v>0</v>
      </c>
      <c r="E10" s="116">
        <f>'Опрос 6-12 лет'!D250</f>
        <v>0</v>
      </c>
      <c r="F10" s="117"/>
      <c r="G10" s="117"/>
      <c r="H10" s="117"/>
      <c r="I10" s="117"/>
      <c r="J10" s="117"/>
      <c r="K10" s="169"/>
      <c r="L10" s="118">
        <f>'Опрос 6-12 лет'!D252</f>
        <v>0</v>
      </c>
      <c r="M10" s="91">
        <f>SUM(C10:E10)</f>
        <v>0</v>
      </c>
    </row>
    <row r="11" spans="1:13" s="50" customFormat="1" ht="49.5" x14ac:dyDescent="0.3">
      <c r="A11" s="64" t="s">
        <v>16</v>
      </c>
      <c r="B11" s="252" t="s">
        <v>201</v>
      </c>
      <c r="C11" s="116">
        <f>'Опрос 6-12 лет'!E248</f>
        <v>0</v>
      </c>
      <c r="D11" s="116">
        <f>'Опрос 6-12 лет'!E249</f>
        <v>0</v>
      </c>
      <c r="E11" s="116">
        <f>'Опрос 6-12 лет'!E250</f>
        <v>0</v>
      </c>
      <c r="F11" s="117"/>
      <c r="G11" s="117"/>
      <c r="H11" s="117"/>
      <c r="I11" s="117"/>
      <c r="J11" s="117"/>
      <c r="K11" s="169"/>
      <c r="L11" s="118">
        <f>'Опрос 6-12 лет'!E252</f>
        <v>0</v>
      </c>
      <c r="M11" s="91">
        <f>SUM(C11:E11)</f>
        <v>0</v>
      </c>
    </row>
    <row r="12" spans="1:13" s="50" customFormat="1" ht="49.5" customHeight="1" thickBot="1" x14ac:dyDescent="0.35">
      <c r="A12" s="64" t="s">
        <v>17</v>
      </c>
      <c r="B12" s="252" t="s">
        <v>202</v>
      </c>
      <c r="C12" s="116">
        <f>'Опрос 6-12 лет'!F248</f>
        <v>0</v>
      </c>
      <c r="D12" s="116">
        <f>'Опрос 6-12 лет'!F249</f>
        <v>0</v>
      </c>
      <c r="E12" s="116">
        <f>'Опрос 6-12 лет'!F250</f>
        <v>0</v>
      </c>
      <c r="F12" s="117"/>
      <c r="G12" s="117"/>
      <c r="H12" s="117"/>
      <c r="I12" s="117"/>
      <c r="J12" s="117"/>
      <c r="K12" s="169"/>
      <c r="L12" s="118">
        <f>'Опрос 6-12 лет'!F252</f>
        <v>0</v>
      </c>
      <c r="M12" s="91">
        <f>SUM(C12:E12)</f>
        <v>0</v>
      </c>
    </row>
    <row r="13" spans="1:13" s="50" customFormat="1" ht="15.75" customHeight="1" x14ac:dyDescent="0.25">
      <c r="A13" s="408" t="s">
        <v>129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10"/>
      <c r="M13" s="2"/>
    </row>
    <row r="14" spans="1:13" s="50" customFormat="1" ht="37.5" x14ac:dyDescent="0.3">
      <c r="A14" s="82" t="s">
        <v>23</v>
      </c>
      <c r="B14" s="252" t="s">
        <v>267</v>
      </c>
      <c r="C14" s="116">
        <f>'Опрос 6-12 лет'!G248</f>
        <v>0</v>
      </c>
      <c r="D14" s="116">
        <f>'Опрос 6-12 лет'!G249</f>
        <v>0</v>
      </c>
      <c r="E14" s="116">
        <f>'Опрос 6-12 лет'!G250</f>
        <v>0</v>
      </c>
      <c r="F14" s="117"/>
      <c r="G14" s="117"/>
      <c r="H14" s="117"/>
      <c r="I14" s="117"/>
      <c r="J14" s="117"/>
      <c r="K14" s="117"/>
      <c r="L14" s="118">
        <f>'Опрос 6-12 лет'!G252</f>
        <v>0</v>
      </c>
      <c r="M14" s="2">
        <f>SUM(C14:E14)</f>
        <v>0</v>
      </c>
    </row>
    <row r="15" spans="1:13" s="50" customFormat="1" ht="38.25" thickBot="1" x14ac:dyDescent="0.35">
      <c r="A15" s="62" t="s">
        <v>24</v>
      </c>
      <c r="B15" s="263" t="s">
        <v>268</v>
      </c>
      <c r="C15" s="120">
        <f>'Опрос 6-12 лет'!H248</f>
        <v>0</v>
      </c>
      <c r="D15" s="120">
        <f>'Опрос 6-12 лет'!H249</f>
        <v>0</v>
      </c>
      <c r="E15" s="120">
        <f>'Опрос 6-12 лет'!H250</f>
        <v>0</v>
      </c>
      <c r="F15" s="119"/>
      <c r="G15" s="119"/>
      <c r="H15" s="119"/>
      <c r="I15" s="119"/>
      <c r="J15" s="119"/>
      <c r="K15" s="119"/>
      <c r="L15" s="121">
        <f>'Опрос 6-12 лет'!H252</f>
        <v>0</v>
      </c>
      <c r="M15" s="91">
        <f>SUM(C15:E15)</f>
        <v>0</v>
      </c>
    </row>
    <row r="16" spans="1:13" s="49" customFormat="1" ht="15" customHeight="1" x14ac:dyDescent="0.2">
      <c r="A16" s="411" t="s">
        <v>6</v>
      </c>
      <c r="B16" s="412" t="s">
        <v>150</v>
      </c>
      <c r="C16" s="413" t="s">
        <v>125</v>
      </c>
      <c r="D16" s="413"/>
      <c r="E16" s="413"/>
      <c r="F16" s="413"/>
      <c r="G16" s="413"/>
      <c r="H16" s="413"/>
      <c r="I16" s="413"/>
      <c r="J16" s="413"/>
      <c r="K16" s="261"/>
      <c r="L16" s="262"/>
    </row>
    <row r="17" spans="1:13" s="50" customFormat="1" ht="48.75" thickBot="1" x14ac:dyDescent="0.25">
      <c r="A17" s="396"/>
      <c r="B17" s="398"/>
      <c r="C17" s="57" t="s">
        <v>117</v>
      </c>
      <c r="D17" s="57" t="s">
        <v>118</v>
      </c>
      <c r="E17" s="58" t="s">
        <v>119</v>
      </c>
      <c r="F17" s="58" t="s">
        <v>120</v>
      </c>
      <c r="G17" s="58" t="s">
        <v>121</v>
      </c>
      <c r="H17" s="58" t="s">
        <v>122</v>
      </c>
      <c r="I17" s="58" t="s">
        <v>123</v>
      </c>
      <c r="J17" s="58" t="s">
        <v>124</v>
      </c>
      <c r="K17" s="168" t="s">
        <v>188</v>
      </c>
      <c r="L17" s="93" t="s">
        <v>126</v>
      </c>
    </row>
    <row r="18" spans="1:13" ht="15.75" thickBot="1" x14ac:dyDescent="0.3">
      <c r="A18" s="405" t="s">
        <v>131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7"/>
      <c r="M18" s="2"/>
    </row>
    <row r="19" spans="1:13" ht="38.25" thickBot="1" x14ac:dyDescent="0.35">
      <c r="A19" s="79" t="s">
        <v>87</v>
      </c>
      <c r="B19" s="103" t="s">
        <v>269</v>
      </c>
      <c r="C19" s="125">
        <f>'Опрос 6-12 лет'!I248</f>
        <v>0</v>
      </c>
      <c r="D19" s="125">
        <f>'Опрос 6-12 лет'!I249</f>
        <v>0</v>
      </c>
      <c r="E19" s="125">
        <f>'Опрос 6-12 лет'!I250</f>
        <v>0</v>
      </c>
      <c r="F19" s="126"/>
      <c r="G19" s="126"/>
      <c r="H19" s="126"/>
      <c r="I19" s="126"/>
      <c r="J19" s="126"/>
      <c r="K19" s="172"/>
      <c r="L19" s="127">
        <f>'Опрос 6-12 лет'!I252</f>
        <v>0</v>
      </c>
      <c r="M19" s="91">
        <f>SUM(C19:E19)</f>
        <v>0</v>
      </c>
    </row>
    <row r="20" spans="1:13" ht="15.75" thickBot="1" x14ac:dyDescent="0.3">
      <c r="A20" s="405" t="s">
        <v>132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7"/>
      <c r="M20" s="2"/>
    </row>
    <row r="21" spans="1:13" ht="61.5" x14ac:dyDescent="0.3">
      <c r="A21" s="81" t="s">
        <v>40</v>
      </c>
      <c r="B21" s="85" t="s">
        <v>271</v>
      </c>
      <c r="C21" s="128">
        <f>'Опрос 6-12 лет'!J248</f>
        <v>0</v>
      </c>
      <c r="D21" s="128">
        <f>'Опрос 6-12 лет'!J249</f>
        <v>0</v>
      </c>
      <c r="E21" s="128">
        <f>'Опрос 6-12 лет'!J250</f>
        <v>0</v>
      </c>
      <c r="F21" s="123"/>
      <c r="G21" s="123"/>
      <c r="H21" s="123"/>
      <c r="I21" s="123"/>
      <c r="J21" s="123"/>
      <c r="K21" s="171"/>
      <c r="L21" s="124">
        <f>'Опрос 6-12 лет'!J252</f>
        <v>0</v>
      </c>
      <c r="M21" s="91">
        <f>SUM(C21:E21)</f>
        <v>0</v>
      </c>
    </row>
    <row r="22" spans="1:13" ht="86.25" thickBot="1" x14ac:dyDescent="0.35">
      <c r="A22" s="82" t="s">
        <v>41</v>
      </c>
      <c r="B22" s="252" t="s">
        <v>270</v>
      </c>
      <c r="C22" s="129">
        <f>'Опрос 6-12 лет'!K248</f>
        <v>0</v>
      </c>
      <c r="D22" s="129">
        <f>'Опрос 6-12 лет'!K249</f>
        <v>0</v>
      </c>
      <c r="E22" s="129">
        <f>'Опрос 6-12 лет'!K250</f>
        <v>0</v>
      </c>
      <c r="F22" s="117"/>
      <c r="G22" s="117"/>
      <c r="H22" s="117"/>
      <c r="I22" s="117"/>
      <c r="J22" s="117"/>
      <c r="K22" s="169"/>
      <c r="L22" s="118">
        <f>'Опрос 6-12 лет'!K252</f>
        <v>0</v>
      </c>
      <c r="M22" s="91">
        <f>SUM(C22:E22)</f>
        <v>0</v>
      </c>
    </row>
    <row r="23" spans="1:13" ht="15.75" thickBot="1" x14ac:dyDescent="0.3">
      <c r="A23" s="405" t="s">
        <v>133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7"/>
      <c r="M23" s="2"/>
    </row>
    <row r="24" spans="1:13" ht="50.25" thickBot="1" x14ac:dyDescent="0.35">
      <c r="A24" s="247" t="s">
        <v>48</v>
      </c>
      <c r="B24" s="253" t="s">
        <v>272</v>
      </c>
      <c r="C24" s="248">
        <f>'Опрос 6-12 лет'!L248</f>
        <v>0</v>
      </c>
      <c r="D24" s="248">
        <f>'Опрос 6-12 лет'!L249</f>
        <v>0</v>
      </c>
      <c r="E24" s="248">
        <f>'Опрос 6-12 лет'!L250</f>
        <v>0</v>
      </c>
      <c r="F24" s="249"/>
      <c r="G24" s="249"/>
      <c r="H24" s="249"/>
      <c r="I24" s="249"/>
      <c r="J24" s="249"/>
      <c r="K24" s="250"/>
      <c r="L24" s="251">
        <f>'Опрос 6-12 лет'!L252</f>
        <v>0</v>
      </c>
      <c r="M24" s="91">
        <f>SUM(C24:E24)</f>
        <v>0</v>
      </c>
    </row>
  </sheetData>
  <mergeCells count="16">
    <mergeCell ref="A9:L9"/>
    <mergeCell ref="A13:L13"/>
    <mergeCell ref="A18:L18"/>
    <mergeCell ref="A20:L20"/>
    <mergeCell ref="A23:L23"/>
    <mergeCell ref="A16:A17"/>
    <mergeCell ref="B16:B17"/>
    <mergeCell ref="C16:J16"/>
    <mergeCell ref="A1:L1"/>
    <mergeCell ref="A7:A8"/>
    <mergeCell ref="B7:B8"/>
    <mergeCell ref="C7:J7"/>
    <mergeCell ref="C3:E3"/>
    <mergeCell ref="A5:B5"/>
    <mergeCell ref="E5:F5"/>
    <mergeCell ref="I5:J5"/>
  </mergeCells>
  <pageMargins left="0.7" right="0.7" top="0.75" bottom="0.75" header="0.3" footer="0.3"/>
  <pageSetup paperSize="9" scale="96" orientation="landscape" horizontalDpi="200" verticalDpi="200" r:id="rId1"/>
  <rowBreaks count="1" manualBreakCount="1">
    <brk id="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47"/>
  <sheetViews>
    <sheetView zoomScaleNormal="100" zoomScaleSheetLayoutView="110" workbookViewId="0">
      <selection activeCell="F47" sqref="F47:J47"/>
    </sheetView>
  </sheetViews>
  <sheetFormatPr defaultRowHeight="15" x14ac:dyDescent="0.25"/>
  <cols>
    <col min="1" max="1" width="4.7109375" customWidth="1"/>
    <col min="2" max="2" width="36.710937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338" t="s">
        <v>285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0">
        <f>'Статистика Город'!B3</f>
        <v>0</v>
      </c>
      <c r="D3" s="401"/>
      <c r="E3" s="402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  <c r="M4" s="155"/>
    </row>
    <row r="5" spans="1:13" ht="16.5" thickBot="1" x14ac:dyDescent="0.3">
      <c r="A5" s="403" t="s">
        <v>126</v>
      </c>
      <c r="B5" s="403"/>
      <c r="C5" s="174">
        <f>'Опрос 13-17 лет'!B250</f>
        <v>0</v>
      </c>
      <c r="D5" s="173" t="s">
        <v>189</v>
      </c>
      <c r="E5" s="404" t="s">
        <v>192</v>
      </c>
      <c r="F5" s="404"/>
      <c r="G5" s="279" t="e">
        <f>'Опрос 13-17 лет'!B256</f>
        <v>#DIV/0!</v>
      </c>
      <c r="H5" s="155"/>
      <c r="I5" s="403" t="s">
        <v>193</v>
      </c>
      <c r="J5" s="403"/>
      <c r="K5" s="279" t="e">
        <f>'Опрос 13-17 лет'!B257</f>
        <v>#DIV/0!</v>
      </c>
      <c r="M5" s="155"/>
    </row>
    <row r="6" spans="1:13" ht="15.75" thickBot="1" x14ac:dyDescent="0.3"/>
    <row r="7" spans="1:13" s="49" customFormat="1" ht="15" customHeight="1" x14ac:dyDescent="0.2">
      <c r="A7" s="395" t="s">
        <v>6</v>
      </c>
      <c r="B7" s="397" t="s">
        <v>150</v>
      </c>
      <c r="C7" s="399" t="s">
        <v>125</v>
      </c>
      <c r="D7" s="399"/>
      <c r="E7" s="399"/>
      <c r="F7" s="399"/>
      <c r="G7" s="399"/>
      <c r="H7" s="399"/>
      <c r="I7" s="399"/>
      <c r="J7" s="399"/>
      <c r="K7" s="167"/>
      <c r="L7" s="92"/>
    </row>
    <row r="8" spans="1:13" s="50" customFormat="1" ht="48.75" thickBot="1" x14ac:dyDescent="0.25">
      <c r="A8" s="396"/>
      <c r="B8" s="398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" customHeight="1" thickBot="1" x14ac:dyDescent="0.25">
      <c r="A9" s="405" t="s">
        <v>127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7"/>
    </row>
    <row r="10" spans="1:13" s="50" customFormat="1" ht="61.5" x14ac:dyDescent="0.3">
      <c r="A10" s="88" t="s">
        <v>7</v>
      </c>
      <c r="B10" s="85" t="str">
        <f>'Опрос 13-17 лет'!D2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2">
        <f>'Опрос 13-17 лет'!D246</f>
        <v>0</v>
      </c>
      <c r="D10" s="122">
        <f>'Опрос 13-17 лет'!D247</f>
        <v>0</v>
      </c>
      <c r="E10" s="122">
        <f>'Опрос 13-17 лет'!D248</f>
        <v>0</v>
      </c>
      <c r="F10" s="123"/>
      <c r="G10" s="123"/>
      <c r="H10" s="123"/>
      <c r="I10" s="123"/>
      <c r="J10" s="123"/>
      <c r="K10" s="171"/>
      <c r="L10" s="124">
        <f>'Опрос 13-17 лет'!D250</f>
        <v>0</v>
      </c>
      <c r="M10" s="91">
        <f>SUM(C10:E10)</f>
        <v>0</v>
      </c>
    </row>
    <row r="11" spans="1:13" s="50" customFormat="1" ht="49.5" x14ac:dyDescent="0.3">
      <c r="A11" s="61" t="s">
        <v>8</v>
      </c>
      <c r="B11" s="52" t="str">
        <f>'Опрос 13-17 лет'!E2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11" s="116">
        <f>'Опрос 13-17 лет'!E246</f>
        <v>0</v>
      </c>
      <c r="D11" s="116">
        <f>'Опрос 13-17 лет'!E247</f>
        <v>0</v>
      </c>
      <c r="E11" s="116">
        <f>'Опрос 13-17 лет'!E248</f>
        <v>0</v>
      </c>
      <c r="F11" s="117"/>
      <c r="G11" s="117"/>
      <c r="H11" s="117"/>
      <c r="I11" s="117"/>
      <c r="J11" s="117"/>
      <c r="K11" s="169"/>
      <c r="L11" s="118">
        <f>'Опрос 13-17 лет'!E250</f>
        <v>0</v>
      </c>
      <c r="M11" s="91">
        <f>SUM(C11:E11)</f>
        <v>0</v>
      </c>
    </row>
    <row r="12" spans="1:13" s="50" customFormat="1" ht="37.5" x14ac:dyDescent="0.3">
      <c r="A12" s="61" t="s">
        <v>9</v>
      </c>
      <c r="B12" s="52" t="str">
        <f>'Опрос 13-17 лет'!F2</f>
        <v>Участвовали ли Вы в подготовке и проведении общественных мероприятий в течение последних 12 месяцев?</v>
      </c>
      <c r="C12" s="116">
        <f>'Опрос 13-17 лет'!F246</f>
        <v>0</v>
      </c>
      <c r="D12" s="116">
        <f>'Опрос 13-17 лет'!F247</f>
        <v>0</v>
      </c>
      <c r="E12" s="116">
        <f>'Опрос 13-17 лет'!F248</f>
        <v>0</v>
      </c>
      <c r="F12" s="117"/>
      <c r="G12" s="117"/>
      <c r="H12" s="117"/>
      <c r="I12" s="117"/>
      <c r="J12" s="117"/>
      <c r="K12" s="169"/>
      <c r="L12" s="118">
        <f>'Опрос 13-17 лет'!F250</f>
        <v>0</v>
      </c>
      <c r="M12" s="91">
        <f>SUM(C12:E12)</f>
        <v>0</v>
      </c>
    </row>
    <row r="13" spans="1:13" s="50" customFormat="1" ht="73.5" x14ac:dyDescent="0.3">
      <c r="A13" s="61" t="s">
        <v>10</v>
      </c>
      <c r="B13" s="52" t="str">
        <f>'Опрос 13-17 лет'!G2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3" s="116">
        <f>'Опрос 13-17 лет'!G246</f>
        <v>0</v>
      </c>
      <c r="D13" s="116">
        <f>'Опрос 13-17 лет'!G247</f>
        <v>0</v>
      </c>
      <c r="E13" s="116">
        <f>'Опрос 13-17 лет'!G248</f>
        <v>0</v>
      </c>
      <c r="F13" s="117"/>
      <c r="G13" s="117"/>
      <c r="H13" s="117"/>
      <c r="I13" s="117"/>
      <c r="J13" s="117"/>
      <c r="K13" s="169"/>
      <c r="L13" s="118">
        <f>'Опрос 13-17 лет'!G250</f>
        <v>0</v>
      </c>
      <c r="M13" s="91">
        <f>SUM(C13:E13)</f>
        <v>0</v>
      </c>
    </row>
    <row r="14" spans="1:13" s="50" customFormat="1" ht="74.25" thickBot="1" x14ac:dyDescent="0.35">
      <c r="A14" s="62" t="s">
        <v>11</v>
      </c>
      <c r="B14" s="58" t="str">
        <f>'Опрос 13-17 лет'!H2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4" s="119"/>
      <c r="D14" s="119"/>
      <c r="E14" s="119"/>
      <c r="F14" s="120">
        <f>'Опрос 13-17 лет'!H245</f>
        <v>0</v>
      </c>
      <c r="G14" s="120">
        <f>'Опрос 13-17 лет'!H246</f>
        <v>0</v>
      </c>
      <c r="H14" s="120">
        <f>'Опрос 13-17 лет'!H247</f>
        <v>0</v>
      </c>
      <c r="I14" s="120">
        <f>'Опрос 13-17 лет'!H248</f>
        <v>0</v>
      </c>
      <c r="J14" s="120">
        <f>'Опрос 13-17 лет'!H249</f>
        <v>0</v>
      </c>
      <c r="K14" s="170">
        <f>$C$5-L14</f>
        <v>0</v>
      </c>
      <c r="L14" s="121">
        <f>'Опрос 13-17 лет'!H250</f>
        <v>0</v>
      </c>
      <c r="M14" s="91">
        <f>SUM(F14:J14)</f>
        <v>0</v>
      </c>
    </row>
    <row r="15" spans="1:13" s="49" customFormat="1" ht="15" customHeight="1" x14ac:dyDescent="0.2">
      <c r="A15" s="395" t="s">
        <v>6</v>
      </c>
      <c r="B15" s="397" t="s">
        <v>150</v>
      </c>
      <c r="C15" s="399" t="s">
        <v>125</v>
      </c>
      <c r="D15" s="399"/>
      <c r="E15" s="399"/>
      <c r="F15" s="399"/>
      <c r="G15" s="399"/>
      <c r="H15" s="399"/>
      <c r="I15" s="399"/>
      <c r="J15" s="399"/>
      <c r="K15" s="167"/>
      <c r="L15" s="92"/>
    </row>
    <row r="16" spans="1:13" s="50" customFormat="1" ht="48.75" thickBot="1" x14ac:dyDescent="0.25">
      <c r="A16" s="396"/>
      <c r="B16" s="398"/>
      <c r="C16" s="57" t="s">
        <v>117</v>
      </c>
      <c r="D16" s="57" t="s">
        <v>118</v>
      </c>
      <c r="E16" s="58" t="s">
        <v>119</v>
      </c>
      <c r="F16" s="58" t="s">
        <v>120</v>
      </c>
      <c r="G16" s="58" t="s">
        <v>121</v>
      </c>
      <c r="H16" s="58" t="s">
        <v>122</v>
      </c>
      <c r="I16" s="58" t="s">
        <v>123</v>
      </c>
      <c r="J16" s="58" t="s">
        <v>124</v>
      </c>
      <c r="K16" s="168" t="s">
        <v>188</v>
      </c>
      <c r="L16" s="93" t="s">
        <v>126</v>
      </c>
    </row>
    <row r="17" spans="1:13" s="50" customFormat="1" ht="15.75" customHeight="1" thickBot="1" x14ac:dyDescent="0.3">
      <c r="A17" s="405" t="s">
        <v>128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7"/>
      <c r="M17" s="2"/>
    </row>
    <row r="18" spans="1:13" s="50" customFormat="1" ht="25.5" x14ac:dyDescent="0.3">
      <c r="A18" s="64" t="s">
        <v>12</v>
      </c>
      <c r="B18" s="52" t="str">
        <f>'Опрос 13-17 лет'!I2</f>
        <v>Обеспечен ли в Вашем доме безбарьерный доступ для детских и инвалидных колясок?</v>
      </c>
      <c r="C18" s="116">
        <f>'Опрос 13-17 лет'!I246</f>
        <v>0</v>
      </c>
      <c r="D18" s="116">
        <f>'Опрос 13-17 лет'!I247</f>
        <v>0</v>
      </c>
      <c r="E18" s="116">
        <f>'Опрос 13-17 лет'!I248</f>
        <v>0</v>
      </c>
      <c r="F18" s="117"/>
      <c r="G18" s="117"/>
      <c r="H18" s="117"/>
      <c r="I18" s="117"/>
      <c r="J18" s="117"/>
      <c r="K18" s="169"/>
      <c r="L18" s="118">
        <f>'Опрос 13-17 лет'!I250</f>
        <v>0</v>
      </c>
      <c r="M18" s="91">
        <f>SUM(C18:E18)</f>
        <v>0</v>
      </c>
    </row>
    <row r="19" spans="1:13" s="50" customFormat="1" ht="25.5" x14ac:dyDescent="0.3">
      <c r="A19" s="64" t="s">
        <v>16</v>
      </c>
      <c r="B19" s="52" t="s">
        <v>102</v>
      </c>
      <c r="C19" s="116">
        <f>'Опрос 13-17 лет'!J246</f>
        <v>0</v>
      </c>
      <c r="D19" s="116">
        <f>'Опрос 13-17 лет'!J247</f>
        <v>0</v>
      </c>
      <c r="E19" s="116">
        <f>'Опрос 13-17 лет'!J248</f>
        <v>0</v>
      </c>
      <c r="F19" s="117"/>
      <c r="G19" s="117"/>
      <c r="H19" s="117"/>
      <c r="I19" s="117"/>
      <c r="J19" s="117"/>
      <c r="K19" s="169"/>
      <c r="L19" s="118">
        <f>'Опрос 13-17 лет'!J250</f>
        <v>0</v>
      </c>
      <c r="M19" s="91">
        <f>SUM(C19:E19)</f>
        <v>0</v>
      </c>
    </row>
    <row r="20" spans="1:13" s="50" customFormat="1" ht="37.5" x14ac:dyDescent="0.3">
      <c r="A20" s="64" t="s">
        <v>17</v>
      </c>
      <c r="B20" s="52" t="s">
        <v>155</v>
      </c>
      <c r="C20" s="116">
        <f>'Опрос 13-17 лет'!K246</f>
        <v>0</v>
      </c>
      <c r="D20" s="116">
        <f>'Опрос 13-17 лет'!K247</f>
        <v>0</v>
      </c>
      <c r="E20" s="116">
        <f>'Опрос 13-17 лет'!K248</f>
        <v>0</v>
      </c>
      <c r="F20" s="117"/>
      <c r="G20" s="117"/>
      <c r="H20" s="117"/>
      <c r="I20" s="117"/>
      <c r="J20" s="117"/>
      <c r="K20" s="169"/>
      <c r="L20" s="118">
        <f>'Опрос 13-17 лет'!K250</f>
        <v>0</v>
      </c>
      <c r="M20" s="91">
        <f>SUM(C20:E20)</f>
        <v>0</v>
      </c>
    </row>
    <row r="21" spans="1:13" s="50" customFormat="1" ht="26.25" thickBot="1" x14ac:dyDescent="0.35">
      <c r="A21" s="65" t="s">
        <v>18</v>
      </c>
      <c r="B21" s="58" t="str">
        <f>'Опрос 13-17 лет'!L2</f>
        <v>Верно ли, что в Вашем городе благополучная экологическая ситуация?</v>
      </c>
      <c r="C21" s="119"/>
      <c r="D21" s="119"/>
      <c r="E21" s="119"/>
      <c r="F21" s="120">
        <f>'Опрос 13-17 лет'!L245</f>
        <v>0</v>
      </c>
      <c r="G21" s="120">
        <f>'Опрос 13-17 лет'!L246</f>
        <v>0</v>
      </c>
      <c r="H21" s="120">
        <f>'Опрос 13-17 лет'!L247</f>
        <v>0</v>
      </c>
      <c r="I21" s="120">
        <f>'Опрос 13-17 лет'!L248</f>
        <v>0</v>
      </c>
      <c r="J21" s="120">
        <f>'Опрос 13-17 лет'!L249</f>
        <v>0</v>
      </c>
      <c r="K21" s="170">
        <f>$C$5-L21</f>
        <v>0</v>
      </c>
      <c r="L21" s="121">
        <f>'Опрос 13-17 лет'!L250</f>
        <v>0</v>
      </c>
      <c r="M21" s="91">
        <f>SUM(F21:J21)</f>
        <v>0</v>
      </c>
    </row>
    <row r="22" spans="1:13" s="50" customFormat="1" ht="15.75" customHeight="1" thickBot="1" x14ac:dyDescent="0.3">
      <c r="A22" s="405" t="s">
        <v>129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7"/>
      <c r="M22" s="2"/>
    </row>
    <row r="23" spans="1:13" s="50" customFormat="1" ht="74.25" thickBot="1" x14ac:dyDescent="0.35">
      <c r="A23" s="88" t="s">
        <v>23</v>
      </c>
      <c r="B23" s="85" t="str">
        <f>'Опрос 13-17 лет'!M2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3" s="122">
        <f>'Опрос 13-17 лет'!M246</f>
        <v>0</v>
      </c>
      <c r="D23" s="122">
        <f>'Опрос 13-17 лет'!M247</f>
        <v>0</v>
      </c>
      <c r="E23" s="122">
        <f>'Опрос 13-17 лет'!M248</f>
        <v>0</v>
      </c>
      <c r="F23" s="123"/>
      <c r="G23" s="123"/>
      <c r="H23" s="123"/>
      <c r="I23" s="123"/>
      <c r="J23" s="123"/>
      <c r="K23" s="171"/>
      <c r="L23" s="124">
        <f>'Опрос 13-17 лет'!M250</f>
        <v>0</v>
      </c>
      <c r="M23" s="91">
        <f>SUM(C23:E23)</f>
        <v>0</v>
      </c>
    </row>
    <row r="24" spans="1:13" s="50" customFormat="1" ht="61.5" x14ac:dyDescent="0.3">
      <c r="A24" s="79" t="s">
        <v>24</v>
      </c>
      <c r="B24" s="85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4" s="145">
        <f>'Опрос 13-17 лет'!N246</f>
        <v>0</v>
      </c>
      <c r="D24" s="145">
        <f>'Опрос 13-17 лет'!N247</f>
        <v>0</v>
      </c>
      <c r="E24" s="145">
        <f>'Опрос 13-17 лет'!N248</f>
        <v>0</v>
      </c>
      <c r="F24" s="264"/>
      <c r="G24" s="264"/>
      <c r="H24" s="264"/>
      <c r="I24" s="264"/>
      <c r="J24" s="264"/>
      <c r="K24" s="172"/>
      <c r="L24" s="127">
        <f>'Опрос 13-17 лет'!N250</f>
        <v>0</v>
      </c>
      <c r="M24" s="91"/>
    </row>
    <row r="25" spans="1:13" s="50" customFormat="1" ht="38.25" thickBot="1" x14ac:dyDescent="0.35">
      <c r="A25" s="62" t="s">
        <v>78</v>
      </c>
      <c r="B25" s="58" t="str">
        <f>'Опрос 13-17 лет'!O2</f>
        <v>Верно ли, что Вы не боитесь ходить по городу без родителей в темное время суток?</v>
      </c>
      <c r="C25" s="119"/>
      <c r="D25" s="119"/>
      <c r="E25" s="119"/>
      <c r="F25" s="120">
        <f>'Опрос 13-17 лет'!O245</f>
        <v>0</v>
      </c>
      <c r="G25" s="120">
        <f>'Опрос 13-17 лет'!O246</f>
        <v>0</v>
      </c>
      <c r="H25" s="120">
        <f>'Опрос 13-17 лет'!O247</f>
        <v>0</v>
      </c>
      <c r="I25" s="120">
        <f>'Опрос 13-17 лет'!O248</f>
        <v>0</v>
      </c>
      <c r="J25" s="120">
        <f>'Опрос 13-17 лет'!O249</f>
        <v>0</v>
      </c>
      <c r="K25" s="170">
        <f>$C$5-L25</f>
        <v>0</v>
      </c>
      <c r="L25" s="121">
        <f>'Опрос 13-17 лет'!O250</f>
        <v>0</v>
      </c>
      <c r="M25" s="91">
        <f>SUM(F25:J25)</f>
        <v>0</v>
      </c>
    </row>
    <row r="26" spans="1:13" s="50" customFormat="1" ht="15.75" customHeight="1" thickBot="1" x14ac:dyDescent="0.3">
      <c r="A26" s="405" t="s">
        <v>130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7"/>
      <c r="M26" s="2"/>
    </row>
    <row r="27" spans="1:13" ht="61.5" x14ac:dyDescent="0.3">
      <c r="A27" s="88" t="s">
        <v>29</v>
      </c>
      <c r="B27" s="85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7" s="122">
        <f>'Опрос 13-17 лет'!P246</f>
        <v>0</v>
      </c>
      <c r="D27" s="122">
        <f>'Опрос 13-17 лет'!P247</f>
        <v>0</v>
      </c>
      <c r="E27" s="122">
        <f>'Опрос 13-17 лет'!P248</f>
        <v>0</v>
      </c>
      <c r="F27" s="123"/>
      <c r="G27" s="123"/>
      <c r="H27" s="123"/>
      <c r="I27" s="123"/>
      <c r="J27" s="123"/>
      <c r="K27" s="171"/>
      <c r="L27" s="124">
        <f>'Опрос 13-17 лет'!P250</f>
        <v>0</v>
      </c>
      <c r="M27" s="91">
        <f>SUM(C27:E27)</f>
        <v>0</v>
      </c>
    </row>
    <row r="28" spans="1:13" ht="18.75" x14ac:dyDescent="0.3">
      <c r="A28" s="68" t="s">
        <v>30</v>
      </c>
      <c r="B28" s="69" t="str">
        <f>'Опрос 13-17 лет'!Q2</f>
        <v>Курили ли Вы в течение последнего месяца?</v>
      </c>
      <c r="C28" s="133">
        <f>'Опрос 13-17 лет'!Q246</f>
        <v>0</v>
      </c>
      <c r="D28" s="133">
        <f>'Опрос 13-17 лет'!Q247</f>
        <v>0</v>
      </c>
      <c r="E28" s="133">
        <f>'Опрос 13-17 лет'!Q248</f>
        <v>0</v>
      </c>
      <c r="F28" s="126"/>
      <c r="G28" s="126"/>
      <c r="H28" s="126"/>
      <c r="I28" s="126"/>
      <c r="J28" s="126"/>
      <c r="K28" s="176"/>
      <c r="L28" s="134">
        <f>'Опрос 13-17 лет'!Q250</f>
        <v>0</v>
      </c>
      <c r="M28" s="91">
        <f>SUM(C28:E28)</f>
        <v>0</v>
      </c>
    </row>
    <row r="29" spans="1:13" ht="37.5" x14ac:dyDescent="0.3">
      <c r="A29" s="61" t="s">
        <v>31</v>
      </c>
      <c r="B29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9" s="116">
        <f>'Опрос 13-17 лет'!R246</f>
        <v>0</v>
      </c>
      <c r="D29" s="116">
        <f>'Опрос 13-17 лет'!R247</f>
        <v>0</v>
      </c>
      <c r="E29" s="116">
        <f>'Опрос 13-17 лет'!R248</f>
        <v>0</v>
      </c>
      <c r="F29" s="117"/>
      <c r="G29" s="117"/>
      <c r="H29" s="117"/>
      <c r="I29" s="117"/>
      <c r="J29" s="117"/>
      <c r="K29" s="169"/>
      <c r="L29" s="118">
        <f>'Опрос 13-17 лет'!R250</f>
        <v>0</v>
      </c>
      <c r="M29" s="91">
        <f>SUM(C29:E29)</f>
        <v>0</v>
      </c>
    </row>
    <row r="30" spans="1:13" ht="18.75" x14ac:dyDescent="0.3">
      <c r="A30" s="61" t="s">
        <v>32</v>
      </c>
      <c r="B30" s="52" t="str">
        <f>'Опрос 13-17 лет'!S2</f>
        <v>Пробовали ли Вы когда-либо наркотики?</v>
      </c>
      <c r="C30" s="116">
        <f>'Опрос 13-17 лет'!S246</f>
        <v>0</v>
      </c>
      <c r="D30" s="116">
        <f>'Опрос 13-17 лет'!S247</f>
        <v>0</v>
      </c>
      <c r="E30" s="116">
        <f>'Опрос 13-17 лет'!S248</f>
        <v>0</v>
      </c>
      <c r="F30" s="117"/>
      <c r="G30" s="117"/>
      <c r="H30" s="117"/>
      <c r="I30" s="117"/>
      <c r="J30" s="117"/>
      <c r="K30" s="169"/>
      <c r="L30" s="118">
        <f>'Опрос 13-17 лет'!S250</f>
        <v>0</v>
      </c>
      <c r="M30" s="91">
        <f>SUM(C30:E30)</f>
        <v>0</v>
      </c>
    </row>
    <row r="31" spans="1:13" ht="26.25" thickBot="1" x14ac:dyDescent="0.35">
      <c r="A31" s="62" t="s">
        <v>33</v>
      </c>
      <c r="B31" s="58" t="str">
        <f>'Опрос 13-17 лет'!T2</f>
        <v>Верно ли, что в Вашем городе хорошо заботятся о Вашем здоровье?</v>
      </c>
      <c r="C31" s="119"/>
      <c r="D31" s="119"/>
      <c r="E31" s="119"/>
      <c r="F31" s="120">
        <f>'Опрос 13-17 лет'!T245</f>
        <v>0</v>
      </c>
      <c r="G31" s="120">
        <f>'Опрос 13-17 лет'!T246</f>
        <v>0</v>
      </c>
      <c r="H31" s="120">
        <f>'Опрос 13-17 лет'!T247</f>
        <v>0</v>
      </c>
      <c r="I31" s="120">
        <f>'Опрос 13-17 лет'!T248</f>
        <v>0</v>
      </c>
      <c r="J31" s="120">
        <f>'Опрос 13-17 лет'!T249</f>
        <v>0</v>
      </c>
      <c r="K31" s="170">
        <f>$C$5-L31</f>
        <v>0</v>
      </c>
      <c r="L31" s="121">
        <f>'Опрос 13-17 лет'!T250</f>
        <v>0</v>
      </c>
      <c r="M31" s="91">
        <f>SUM(F31:J31)</f>
        <v>0</v>
      </c>
    </row>
    <row r="32" spans="1:13" s="49" customFormat="1" ht="15" customHeight="1" x14ac:dyDescent="0.2">
      <c r="A32" s="395" t="s">
        <v>6</v>
      </c>
      <c r="B32" s="397" t="s">
        <v>150</v>
      </c>
      <c r="C32" s="399" t="s">
        <v>125</v>
      </c>
      <c r="D32" s="399"/>
      <c r="E32" s="399"/>
      <c r="F32" s="399"/>
      <c r="G32" s="399"/>
      <c r="H32" s="399"/>
      <c r="I32" s="399"/>
      <c r="J32" s="399"/>
      <c r="K32" s="167"/>
      <c r="L32" s="92"/>
    </row>
    <row r="33" spans="1:13" s="50" customFormat="1" ht="48.75" thickBot="1" x14ac:dyDescent="0.25">
      <c r="A33" s="396"/>
      <c r="B33" s="398"/>
      <c r="C33" s="57" t="s">
        <v>117</v>
      </c>
      <c r="D33" s="57" t="s">
        <v>118</v>
      </c>
      <c r="E33" s="58" t="s">
        <v>119</v>
      </c>
      <c r="F33" s="58" t="s">
        <v>120</v>
      </c>
      <c r="G33" s="58" t="s">
        <v>121</v>
      </c>
      <c r="H33" s="58" t="s">
        <v>122</v>
      </c>
      <c r="I33" s="58" t="s">
        <v>123</v>
      </c>
      <c r="J33" s="58" t="s">
        <v>124</v>
      </c>
      <c r="K33" s="168" t="s">
        <v>188</v>
      </c>
      <c r="L33" s="93" t="s">
        <v>126</v>
      </c>
    </row>
    <row r="34" spans="1:13" ht="15.75" thickBot="1" x14ac:dyDescent="0.3">
      <c r="A34" s="405" t="s">
        <v>131</v>
      </c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7"/>
      <c r="M34" s="2"/>
    </row>
    <row r="35" spans="1:13" ht="25.5" x14ac:dyDescent="0.3">
      <c r="A35" s="79" t="s">
        <v>87</v>
      </c>
      <c r="B35" s="103" t="str">
        <f>'Опрос 13-17 лет'!U2</f>
        <v>Знаете ли Вы свои права настолько, что можете рассказать о них взрослому?</v>
      </c>
      <c r="C35" s="125">
        <f>'Опрос 13-17 лет'!U246</f>
        <v>0</v>
      </c>
      <c r="D35" s="125">
        <f>'Опрос 13-17 лет'!U247</f>
        <v>0</v>
      </c>
      <c r="E35" s="125">
        <f>'Опрос 13-17 лет'!U248</f>
        <v>0</v>
      </c>
      <c r="F35" s="126"/>
      <c r="G35" s="126"/>
      <c r="H35" s="126"/>
      <c r="I35" s="126"/>
      <c r="J35" s="126"/>
      <c r="K35" s="172"/>
      <c r="L35" s="127">
        <f>'Опрос 13-17 лет'!U250</f>
        <v>0</v>
      </c>
      <c r="M35" s="91">
        <f>SUM(C35:E35)</f>
        <v>0</v>
      </c>
    </row>
    <row r="36" spans="1:13" ht="26.25" thickBot="1" x14ac:dyDescent="0.35">
      <c r="A36" s="62" t="s">
        <v>146</v>
      </c>
      <c r="B36" s="58" t="str">
        <f>'Опрос 13-17 лет'!V2</f>
        <v>Верно ли, что Вы получаете качественное образование?</v>
      </c>
      <c r="C36" s="119"/>
      <c r="D36" s="119"/>
      <c r="E36" s="119"/>
      <c r="F36" s="120">
        <f>'Опрос 13-17 лет'!V245</f>
        <v>0</v>
      </c>
      <c r="G36" s="120">
        <f>'Опрос 13-17 лет'!V246</f>
        <v>0</v>
      </c>
      <c r="H36" s="120">
        <f>'Опрос 13-17 лет'!V247</f>
        <v>0</v>
      </c>
      <c r="I36" s="120">
        <f>'Опрос 13-17 лет'!V248</f>
        <v>0</v>
      </c>
      <c r="J36" s="120">
        <f>'Опрос 13-17 лет'!V249</f>
        <v>0</v>
      </c>
      <c r="K36" s="170">
        <f>$C$5-L36</f>
        <v>0</v>
      </c>
      <c r="L36" s="121">
        <f>'Опрос 13-17 лет'!V250</f>
        <v>0</v>
      </c>
      <c r="M36" s="91">
        <f>SUM(F36:J36)</f>
        <v>0</v>
      </c>
    </row>
    <row r="37" spans="1:13" ht="15.75" thickBot="1" x14ac:dyDescent="0.3">
      <c r="A37" s="405" t="s">
        <v>132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7"/>
      <c r="M37" s="2"/>
    </row>
    <row r="38" spans="1:13" ht="49.5" x14ac:dyDescent="0.3">
      <c r="A38" s="81" t="s">
        <v>40</v>
      </c>
      <c r="B38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8" s="128">
        <f>'Опрос 13-17 лет'!W246</f>
        <v>0</v>
      </c>
      <c r="D38" s="128">
        <f>'Опрос 13-17 лет'!W247</f>
        <v>0</v>
      </c>
      <c r="E38" s="128">
        <f>'Опрос 13-17 лет'!W248</f>
        <v>0</v>
      </c>
      <c r="F38" s="123"/>
      <c r="G38" s="123"/>
      <c r="H38" s="123"/>
      <c r="I38" s="123"/>
      <c r="J38" s="123"/>
      <c r="K38" s="171"/>
      <c r="L38" s="124">
        <f>'Опрос 13-17 лет'!W250</f>
        <v>0</v>
      </c>
      <c r="M38" s="91">
        <f>SUM(C38:E38)</f>
        <v>0</v>
      </c>
    </row>
    <row r="39" spans="1:13" ht="49.5" x14ac:dyDescent="0.3">
      <c r="A39" s="82" t="s">
        <v>41</v>
      </c>
      <c r="B39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9" s="129">
        <f>'Опрос 13-17 лет'!X246</f>
        <v>0</v>
      </c>
      <c r="D39" s="129">
        <f>'Опрос 13-17 лет'!X247</f>
        <v>0</v>
      </c>
      <c r="E39" s="129">
        <f>'Опрос 13-17 лет'!X248</f>
        <v>0</v>
      </c>
      <c r="F39" s="117"/>
      <c r="G39" s="117"/>
      <c r="H39" s="117"/>
      <c r="I39" s="117"/>
      <c r="J39" s="117"/>
      <c r="K39" s="169"/>
      <c r="L39" s="118">
        <f>'Опрос 13-17 лет'!X250</f>
        <v>0</v>
      </c>
      <c r="M39" s="91">
        <f>SUM(C39:E39)</f>
        <v>0</v>
      </c>
    </row>
    <row r="40" spans="1:13" ht="18.75" x14ac:dyDescent="0.3">
      <c r="A40" s="414" t="s">
        <v>42</v>
      </c>
      <c r="B40" s="52" t="str">
        <f>'Опрос 13-17 лет'!Y2</f>
        <v>Исполнилось ли Вам 14 лет?</v>
      </c>
      <c r="C40" s="129">
        <f>'Опрос 13-17 лет'!Y246</f>
        <v>0</v>
      </c>
      <c r="D40" s="129">
        <f>'Опрос 13-17 лет'!Y247</f>
        <v>0</v>
      </c>
      <c r="E40" s="117"/>
      <c r="F40" s="117"/>
      <c r="G40" s="117"/>
      <c r="H40" s="117"/>
      <c r="I40" s="117"/>
      <c r="J40" s="117"/>
      <c r="K40" s="169"/>
      <c r="L40" s="118">
        <f>'Опрос 13-17 лет'!Y250</f>
        <v>0</v>
      </c>
      <c r="M40" s="91"/>
    </row>
    <row r="41" spans="1:13" ht="37.5" x14ac:dyDescent="0.3">
      <c r="A41" s="415"/>
      <c r="B41" s="52" t="str">
        <f>'Опрос 13-17 лет'!Z2</f>
        <v>Если да, то есть ли у Вас возможность в случае необходимости устроиться на работу в свободное от учёбы время?</v>
      </c>
      <c r="C41" s="129">
        <f>'Опрос 13-17 лет'!Z246</f>
        <v>0</v>
      </c>
      <c r="D41" s="129">
        <f>'Опрос 13-17 лет'!Z247</f>
        <v>0</v>
      </c>
      <c r="E41" s="129">
        <f>'Опрос 13-17 лет'!Z248</f>
        <v>0</v>
      </c>
      <c r="F41" s="117"/>
      <c r="G41" s="117"/>
      <c r="H41" s="117"/>
      <c r="I41" s="117"/>
      <c r="J41" s="117"/>
      <c r="K41" s="169"/>
      <c r="L41" s="118">
        <f>'Опрос 13-17 лет'!Y252</f>
        <v>0</v>
      </c>
      <c r="M41" s="91">
        <f>SUM(C41:E41)</f>
        <v>0</v>
      </c>
    </row>
    <row r="42" spans="1:13" ht="26.25" thickBot="1" x14ac:dyDescent="0.35">
      <c r="A42" s="83" t="s">
        <v>151</v>
      </c>
      <c r="B42" s="58" t="str">
        <f>'Опрос 13-17 лет'!AA2</f>
        <v>Верно ли, что Вы довольны тем, как организован Ваш досуг?</v>
      </c>
      <c r="C42" s="119"/>
      <c r="D42" s="119"/>
      <c r="E42" s="119"/>
      <c r="F42" s="120">
        <f>'Опрос 13-17 лет'!AA245</f>
        <v>0</v>
      </c>
      <c r="G42" s="120">
        <f>'Опрос 13-17 лет'!AA246</f>
        <v>0</v>
      </c>
      <c r="H42" s="120">
        <f>'Опрос 13-17 лет'!AA247</f>
        <v>0</v>
      </c>
      <c r="I42" s="120">
        <f>'Опрос 13-17 лет'!AA248</f>
        <v>0</v>
      </c>
      <c r="J42" s="120">
        <f>'Опрос 13-17 лет'!AA249</f>
        <v>0</v>
      </c>
      <c r="K42" s="170">
        <f>$C$5-L42</f>
        <v>0</v>
      </c>
      <c r="L42" s="121">
        <f>'Опрос 13-17 лет'!AA250</f>
        <v>0</v>
      </c>
      <c r="M42" s="91">
        <f>SUM(F42:J42)</f>
        <v>0</v>
      </c>
    </row>
    <row r="43" spans="1:13" ht="15.75" thickBot="1" x14ac:dyDescent="0.3">
      <c r="A43" s="405" t="s">
        <v>133</v>
      </c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7"/>
      <c r="M43" s="2"/>
    </row>
    <row r="44" spans="1:13" ht="61.5" x14ac:dyDescent="0.3">
      <c r="A44" s="61" t="s">
        <v>47</v>
      </c>
      <c r="B44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4" s="116">
        <f>'Опрос 13-17 лет'!AB246</f>
        <v>0</v>
      </c>
      <c r="D44" s="116">
        <f>'Опрос 13-17 лет'!AB247</f>
        <v>0</v>
      </c>
      <c r="E44" s="116">
        <f>'Опрос 13-17 лет'!AB248</f>
        <v>0</v>
      </c>
      <c r="F44" s="117"/>
      <c r="G44" s="117"/>
      <c r="H44" s="117"/>
      <c r="I44" s="117"/>
      <c r="J44" s="117"/>
      <c r="K44" s="169"/>
      <c r="L44" s="118">
        <f>'Опрос 13-17 лет'!AB250</f>
        <v>0</v>
      </c>
      <c r="M44" s="91">
        <f>SUM(C44:E44)</f>
        <v>0</v>
      </c>
    </row>
    <row r="45" spans="1:13" ht="26.25" thickBot="1" x14ac:dyDescent="0.35">
      <c r="A45" s="62" t="s">
        <v>48</v>
      </c>
      <c r="B45" s="58" t="str">
        <f>'Опрос 13-17 лет'!AC2</f>
        <v>Верно ли, что в Вашем городе Вам окажут помощь в любой трудной ситуации?</v>
      </c>
      <c r="C45" s="119"/>
      <c r="D45" s="119"/>
      <c r="E45" s="119"/>
      <c r="F45" s="120">
        <f>'Опрос 13-17 лет'!AC245</f>
        <v>0</v>
      </c>
      <c r="G45" s="120">
        <f>'Опрос 13-17 лет'!AC246</f>
        <v>0</v>
      </c>
      <c r="H45" s="120">
        <f>'Опрос 13-17 лет'!AC247</f>
        <v>0</v>
      </c>
      <c r="I45" s="120">
        <f>'Опрос 13-17 лет'!AC248</f>
        <v>0</v>
      </c>
      <c r="J45" s="120">
        <f>'Опрос 13-17 лет'!AC249</f>
        <v>0</v>
      </c>
      <c r="K45" s="170">
        <f>$C$5-L45</f>
        <v>0</v>
      </c>
      <c r="L45" s="121">
        <f>'Опрос 13-17 лет'!AC250</f>
        <v>0</v>
      </c>
      <c r="M45" s="91">
        <f>SUM(F45:J45)</f>
        <v>0</v>
      </c>
    </row>
    <row r="46" spans="1:13" ht="15.75" thickBot="1" x14ac:dyDescent="0.3">
      <c r="A46" s="405" t="s">
        <v>284</v>
      </c>
      <c r="B46" s="406"/>
      <c r="C46" s="406"/>
      <c r="D46" s="406"/>
      <c r="E46" s="406"/>
      <c r="F46" s="406"/>
      <c r="G46" s="406"/>
      <c r="H46" s="406"/>
      <c r="I46" s="406"/>
      <c r="J46" s="406"/>
      <c r="K46" s="406"/>
      <c r="L46" s="407"/>
      <c r="M46" s="2"/>
    </row>
    <row r="47" spans="1:13" ht="38.25" thickBot="1" x14ac:dyDescent="0.35">
      <c r="A47" s="62" t="s">
        <v>167</v>
      </c>
      <c r="B47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7" s="119"/>
      <c r="D47" s="119"/>
      <c r="E47" s="119"/>
      <c r="F47" s="120">
        <f>'Опрос 13-17 лет'!AD245</f>
        <v>0</v>
      </c>
      <c r="G47" s="120">
        <f>'Опрос 13-17 лет'!AD246</f>
        <v>0</v>
      </c>
      <c r="H47" s="120">
        <f>'Опрос 13-17 лет'!AD247</f>
        <v>0</v>
      </c>
      <c r="I47" s="120">
        <f>'Опрос 13-17 лет'!AD248</f>
        <v>0</v>
      </c>
      <c r="J47" s="120">
        <f>'Опрос 13-17 лет'!AD249</f>
        <v>0</v>
      </c>
      <c r="K47" s="170">
        <f>$C$5-L47</f>
        <v>0</v>
      </c>
      <c r="L47" s="121">
        <f>'Опрос 13-17 лет'!AD250</f>
        <v>0</v>
      </c>
      <c r="M47" s="91">
        <f>SUM(F47:J47)</f>
        <v>0</v>
      </c>
    </row>
  </sheetData>
  <mergeCells count="23">
    <mergeCell ref="A46:L46"/>
    <mergeCell ref="A22:L22"/>
    <mergeCell ref="A26:L26"/>
    <mergeCell ref="A34:L34"/>
    <mergeCell ref="A37:L37"/>
    <mergeCell ref="A43:L43"/>
    <mergeCell ref="A32:A33"/>
    <mergeCell ref="B32:B33"/>
    <mergeCell ref="C32:J32"/>
    <mergeCell ref="A40:A41"/>
    <mergeCell ref="A17:L17"/>
    <mergeCell ref="C3:E3"/>
    <mergeCell ref="A1:L1"/>
    <mergeCell ref="A7:A8"/>
    <mergeCell ref="B7:B8"/>
    <mergeCell ref="C7:J7"/>
    <mergeCell ref="A9:L9"/>
    <mergeCell ref="A15:A16"/>
    <mergeCell ref="B15:B16"/>
    <mergeCell ref="C15:J15"/>
    <mergeCell ref="A5:B5"/>
    <mergeCell ref="E5:F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horizontalDpi="200" verticalDpi="200" r:id="rId1"/>
  <rowBreaks count="2" manualBreakCount="2">
    <brk id="14" max="10" man="1"/>
    <brk id="3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7"/>
  <sheetViews>
    <sheetView zoomScaleNormal="100" zoomScaleSheetLayoutView="100" workbookViewId="0">
      <selection activeCell="F37" sqref="F37:J37"/>
    </sheetView>
  </sheetViews>
  <sheetFormatPr defaultRowHeight="15" x14ac:dyDescent="0.25"/>
  <cols>
    <col min="1" max="1" width="4.7109375" customWidth="1"/>
    <col min="2" max="2" width="26.28515625" customWidth="1"/>
    <col min="3" max="4" width="9.140625" customWidth="1"/>
    <col min="5" max="5" width="10.140625" customWidth="1"/>
    <col min="6" max="6" width="11" customWidth="1"/>
    <col min="7" max="7" width="10.42578125" customWidth="1"/>
    <col min="8" max="8" width="9.140625" customWidth="1"/>
    <col min="9" max="9" width="10.57031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338" t="s">
        <v>289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0">
        <f>'Статистика Город'!B3</f>
        <v>0</v>
      </c>
      <c r="D3" s="401"/>
      <c r="E3" s="402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  <c r="M4" s="155"/>
    </row>
    <row r="5" spans="1:13" ht="48" thickBot="1" x14ac:dyDescent="0.3">
      <c r="A5" s="416" t="s">
        <v>126</v>
      </c>
      <c r="B5" s="416"/>
      <c r="C5" s="266">
        <f>'Опрос Родители'!C252</f>
        <v>0</v>
      </c>
      <c r="D5" s="267" t="s">
        <v>189</v>
      </c>
      <c r="E5" s="269" t="s">
        <v>286</v>
      </c>
      <c r="F5" s="268" t="e">
        <f>'Опрос Родители'!C258</f>
        <v>#DIV/0!</v>
      </c>
      <c r="G5" s="269" t="s">
        <v>287</v>
      </c>
      <c r="H5" s="268" t="e">
        <f>'Опрос Родители'!C259</f>
        <v>#DIV/0!</v>
      </c>
      <c r="I5" s="269" t="s">
        <v>288</v>
      </c>
      <c r="J5" s="268" t="e">
        <f>'Опрос Родители'!C260</f>
        <v>#DIV/0!</v>
      </c>
      <c r="K5" s="265"/>
      <c r="M5" s="155"/>
    </row>
    <row r="6" spans="1:13" ht="15.75" thickBot="1" x14ac:dyDescent="0.3"/>
    <row r="7" spans="1:13" s="49" customFormat="1" ht="15" customHeight="1" x14ac:dyDescent="0.2">
      <c r="A7" s="395" t="s">
        <v>6</v>
      </c>
      <c r="B7" s="397" t="s">
        <v>150</v>
      </c>
      <c r="C7" s="399" t="s">
        <v>125</v>
      </c>
      <c r="D7" s="399"/>
      <c r="E7" s="399"/>
      <c r="F7" s="399"/>
      <c r="G7" s="399"/>
      <c r="H7" s="399"/>
      <c r="I7" s="399"/>
      <c r="J7" s="399"/>
      <c r="K7" s="167"/>
      <c r="L7" s="92"/>
    </row>
    <row r="8" spans="1:13" s="50" customFormat="1" ht="48.75" thickBot="1" x14ac:dyDescent="0.25">
      <c r="A8" s="396"/>
      <c r="B8" s="398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" customHeight="1" thickBot="1" x14ac:dyDescent="0.25">
      <c r="A9" s="405" t="s">
        <v>127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7"/>
    </row>
    <row r="10" spans="1:13" s="50" customFormat="1" ht="85.5" x14ac:dyDescent="0.3">
      <c r="A10" s="88" t="s">
        <v>7</v>
      </c>
      <c r="B10" s="85" t="str">
        <f>'Опрос Родители'!E2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2">
        <f>'Опрос Родители'!E248</f>
        <v>0</v>
      </c>
      <c r="D10" s="122">
        <f>'Опрос Родители'!E249</f>
        <v>0</v>
      </c>
      <c r="E10" s="122">
        <f>'Опрос Родители'!E250</f>
        <v>0</v>
      </c>
      <c r="F10" s="123"/>
      <c r="G10" s="123"/>
      <c r="H10" s="123"/>
      <c r="I10" s="123"/>
      <c r="J10" s="123"/>
      <c r="K10" s="171"/>
      <c r="L10" s="124">
        <f>'Опрос Родители'!E252</f>
        <v>0</v>
      </c>
      <c r="M10" s="91">
        <f>SUM(C10:E10)</f>
        <v>0</v>
      </c>
    </row>
    <row r="11" spans="1:13" s="50" customFormat="1" ht="97.5" x14ac:dyDescent="0.3">
      <c r="A11" s="61" t="s">
        <v>8</v>
      </c>
      <c r="B11" s="52" t="str">
        <f>'Опрос Родители'!F2</f>
        <v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v>
      </c>
      <c r="C11" s="116">
        <f>'Опрос Родители'!F248</f>
        <v>0</v>
      </c>
      <c r="D11" s="116">
        <f>'Опрос Родители'!F249</f>
        <v>0</v>
      </c>
      <c r="E11" s="116">
        <f>'Опрос Родители'!F250</f>
        <v>0</v>
      </c>
      <c r="F11" s="117"/>
      <c r="G11" s="117"/>
      <c r="H11" s="117"/>
      <c r="I11" s="117"/>
      <c r="J11" s="117"/>
      <c r="K11" s="169"/>
      <c r="L11" s="118">
        <f>'Опрос Родители'!F252</f>
        <v>0</v>
      </c>
      <c r="M11" s="91">
        <f>SUM(C11:E11)</f>
        <v>0</v>
      </c>
    </row>
    <row r="12" spans="1:13" s="50" customFormat="1" ht="65.25" customHeight="1" thickBot="1" x14ac:dyDescent="0.35">
      <c r="A12" s="62" t="s">
        <v>11</v>
      </c>
      <c r="B12" s="58" t="str">
        <f>'Опрос Родители'!G2</f>
        <v>Верно ли, что Вы удовлетворены тем, как власти города вовлекают Вас в обсуждение вопросов, затрагивающих интересы детей и подростков?</v>
      </c>
      <c r="C12" s="119"/>
      <c r="D12" s="119"/>
      <c r="E12" s="119"/>
      <c r="F12" s="120">
        <f>'Опрос Родители'!G247</f>
        <v>0</v>
      </c>
      <c r="G12" s="120">
        <f>'Опрос Родители'!G248</f>
        <v>0</v>
      </c>
      <c r="H12" s="120">
        <f>'Опрос Родители'!G249</f>
        <v>0</v>
      </c>
      <c r="I12" s="120">
        <f>'Опрос Родители'!G250</f>
        <v>0</v>
      </c>
      <c r="J12" s="120">
        <f>'Опрос Родители'!G251</f>
        <v>0</v>
      </c>
      <c r="K12" s="170">
        <f>$C$5-L12</f>
        <v>0</v>
      </c>
      <c r="L12" s="121">
        <f>'Опрос Родители'!G252</f>
        <v>0</v>
      </c>
      <c r="M12" s="91">
        <f>SUM(F12:J12)</f>
        <v>0</v>
      </c>
    </row>
    <row r="13" spans="1:13" s="49" customFormat="1" ht="15" customHeight="1" x14ac:dyDescent="0.2">
      <c r="A13" s="395" t="s">
        <v>6</v>
      </c>
      <c r="B13" s="397" t="s">
        <v>150</v>
      </c>
      <c r="C13" s="399" t="s">
        <v>125</v>
      </c>
      <c r="D13" s="399"/>
      <c r="E13" s="399"/>
      <c r="F13" s="399"/>
      <c r="G13" s="399"/>
      <c r="H13" s="399"/>
      <c r="I13" s="399"/>
      <c r="J13" s="399"/>
      <c r="K13" s="167"/>
      <c r="L13" s="92"/>
    </row>
    <row r="14" spans="1:13" s="50" customFormat="1" ht="48.75" thickBot="1" x14ac:dyDescent="0.25">
      <c r="A14" s="396"/>
      <c r="B14" s="398"/>
      <c r="C14" s="57" t="s">
        <v>117</v>
      </c>
      <c r="D14" s="57" t="s">
        <v>118</v>
      </c>
      <c r="E14" s="58" t="s">
        <v>119</v>
      </c>
      <c r="F14" s="58" t="s">
        <v>120</v>
      </c>
      <c r="G14" s="58" t="s">
        <v>121</v>
      </c>
      <c r="H14" s="58" t="s">
        <v>122</v>
      </c>
      <c r="I14" s="58" t="s">
        <v>123</v>
      </c>
      <c r="J14" s="58" t="s">
        <v>124</v>
      </c>
      <c r="K14" s="168" t="s">
        <v>188</v>
      </c>
      <c r="L14" s="93" t="s">
        <v>126</v>
      </c>
    </row>
    <row r="15" spans="1:13" s="50" customFormat="1" ht="15.75" customHeight="1" thickBot="1" x14ac:dyDescent="0.3">
      <c r="A15" s="405" t="s">
        <v>128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7"/>
      <c r="M15" s="2"/>
    </row>
    <row r="16" spans="1:13" s="50" customFormat="1" ht="37.5" x14ac:dyDescent="0.3">
      <c r="A16" s="94" t="s">
        <v>12</v>
      </c>
      <c r="B16" s="85" t="str">
        <f>'Опрос Родители'!H2</f>
        <v>Обеспечен ли в Вашем доме безбарьерный доступ для детских и инвалидных колясок?</v>
      </c>
      <c r="C16" s="122">
        <f>'Опрос Родители'!H248</f>
        <v>0</v>
      </c>
      <c r="D16" s="122">
        <f>'Опрос Родители'!H249</f>
        <v>0</v>
      </c>
      <c r="E16" s="122">
        <f>'Опрос Родители'!H250</f>
        <v>0</v>
      </c>
      <c r="F16" s="123"/>
      <c r="G16" s="123"/>
      <c r="H16" s="123"/>
      <c r="I16" s="123"/>
      <c r="J16" s="123"/>
      <c r="K16" s="171"/>
      <c r="L16" s="124">
        <f>'Опрос Родители'!H252</f>
        <v>0</v>
      </c>
      <c r="M16" s="91">
        <f>SUM(C16:E16)</f>
        <v>0</v>
      </c>
    </row>
    <row r="17" spans="1:13" s="50" customFormat="1" ht="37.5" x14ac:dyDescent="0.3">
      <c r="A17" s="64" t="s">
        <v>15</v>
      </c>
      <c r="B17" s="52" t="str">
        <f>'Опрос Родители'!I2</f>
        <v>Есть ли возле Вашего дома оборудованная детская площадка?</v>
      </c>
      <c r="C17" s="116">
        <f>'Опрос Родители'!I248</f>
        <v>0</v>
      </c>
      <c r="D17" s="116">
        <f>'Опрос Родители'!I249</f>
        <v>0</v>
      </c>
      <c r="E17" s="116">
        <f>'Опрос Родители'!I250</f>
        <v>0</v>
      </c>
      <c r="F17" s="117"/>
      <c r="G17" s="117"/>
      <c r="H17" s="117"/>
      <c r="I17" s="117"/>
      <c r="J17" s="117"/>
      <c r="K17" s="169"/>
      <c r="L17" s="118">
        <f>'Опрос Родители'!I252</f>
        <v>0</v>
      </c>
      <c r="M17" s="91">
        <f>SUM(C17:E17)</f>
        <v>0</v>
      </c>
    </row>
    <row r="18" spans="1:13" s="50" customFormat="1" ht="37.5" x14ac:dyDescent="0.3">
      <c r="A18" s="64" t="s">
        <v>16</v>
      </c>
      <c r="B18" s="52" t="str">
        <f>'Опрос Родители'!J2</f>
        <v>Есть ли недалеко от Вашего дома место, где Ваш ребенок может заниматься спортом?</v>
      </c>
      <c r="C18" s="116">
        <f>'Опрос Родители'!J248</f>
        <v>0</v>
      </c>
      <c r="D18" s="116">
        <f>'Опрос Родители'!J249</f>
        <v>0</v>
      </c>
      <c r="E18" s="116">
        <f>'Опрос Родители'!J250</f>
        <v>0</v>
      </c>
      <c r="F18" s="117"/>
      <c r="G18" s="117"/>
      <c r="H18" s="117"/>
      <c r="I18" s="117"/>
      <c r="J18" s="117"/>
      <c r="K18" s="169"/>
      <c r="L18" s="118">
        <f>'Опрос Родители'!J252</f>
        <v>0</v>
      </c>
      <c r="M18" s="91">
        <f>SUM(C18:E18)</f>
        <v>0</v>
      </c>
    </row>
    <row r="19" spans="1:13" s="50" customFormat="1" ht="61.5" x14ac:dyDescent="0.3">
      <c r="A19" s="64" t="s">
        <v>17</v>
      </c>
      <c r="B19" s="52" t="str">
        <f>'Опрос Родители'!K2</f>
        <v>Есть ли недалеко от Вашего дома парк, сквер или набережная, куда Вы можете добраться с ребенком пешком примерно за 15 минут?</v>
      </c>
      <c r="C19" s="116">
        <f>'Опрос Родители'!K248</f>
        <v>0</v>
      </c>
      <c r="D19" s="116">
        <f>'Опрос Родители'!K249</f>
        <v>0</v>
      </c>
      <c r="E19" s="116">
        <f>'Опрос Родители'!K250</f>
        <v>0</v>
      </c>
      <c r="F19" s="245"/>
      <c r="G19" s="245"/>
      <c r="H19" s="245"/>
      <c r="I19" s="245"/>
      <c r="J19" s="245"/>
      <c r="K19" s="246"/>
      <c r="L19" s="118">
        <f>'Опрос Родители'!K252</f>
        <v>0</v>
      </c>
      <c r="M19" s="91">
        <f>SUM(F19:J19)</f>
        <v>0</v>
      </c>
    </row>
    <row r="20" spans="1:13" s="50" customFormat="1" ht="38.25" thickBot="1" x14ac:dyDescent="0.35">
      <c r="A20" s="65" t="s">
        <v>18</v>
      </c>
      <c r="B20" s="58" t="str">
        <f>'Опрос Родители'!L2</f>
        <v>Верно ли, что в Вашем городе благополучная экологическая ситуация?</v>
      </c>
      <c r="C20" s="119"/>
      <c r="D20" s="119"/>
      <c r="E20" s="119"/>
      <c r="F20" s="120">
        <f>'Опрос Родители'!L247</f>
        <v>0</v>
      </c>
      <c r="G20" s="120">
        <f>'Опрос Родители'!L248</f>
        <v>0</v>
      </c>
      <c r="H20" s="120">
        <f>'Опрос Родители'!L249</f>
        <v>0</v>
      </c>
      <c r="I20" s="120">
        <f>'Опрос Родители'!L250</f>
        <v>0</v>
      </c>
      <c r="J20" s="120">
        <f>'Опрос Родители'!L251</f>
        <v>0</v>
      </c>
      <c r="K20" s="170">
        <f>$C$5-L20</f>
        <v>0</v>
      </c>
      <c r="L20" s="121">
        <f>'Опрос Родители'!L252</f>
        <v>0</v>
      </c>
      <c r="M20" s="91">
        <f>SUM(F20:J20)</f>
        <v>0</v>
      </c>
    </row>
    <row r="21" spans="1:13" s="50" customFormat="1" ht="15.75" customHeight="1" thickBot="1" x14ac:dyDescent="0.3">
      <c r="A21" s="405" t="s">
        <v>129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7"/>
      <c r="M21" s="2"/>
    </row>
    <row r="22" spans="1:13" s="50" customFormat="1" ht="73.5" x14ac:dyDescent="0.3">
      <c r="A22" s="88" t="s">
        <v>23</v>
      </c>
      <c r="B22" s="85" t="str">
        <f>'Опрос Родители'!M2</f>
        <v>Сталкивались ли Вы в течение последних 12 месяцев с ситуацией вне дома, когда кого-либо из детей били, оскорбляли, унижали, несправедливо обвиняли?</v>
      </c>
      <c r="C22" s="122">
        <f>'Опрос Родители'!M248</f>
        <v>0</v>
      </c>
      <c r="D22" s="122">
        <f>'Опрос Родители'!M249</f>
        <v>0</v>
      </c>
      <c r="E22" s="122">
        <f>'Опрос Родители'!M250</f>
        <v>0</v>
      </c>
      <c r="F22" s="123"/>
      <c r="G22" s="123"/>
      <c r="H22" s="123"/>
      <c r="I22" s="123"/>
      <c r="J22" s="123"/>
      <c r="K22" s="171"/>
      <c r="L22" s="124">
        <f>'Опрос Родители'!M252</f>
        <v>0</v>
      </c>
      <c r="M22" s="91">
        <f>SUM(C22:E22)</f>
        <v>0</v>
      </c>
    </row>
    <row r="23" spans="1:13" s="50" customFormat="1" ht="38.25" thickBot="1" x14ac:dyDescent="0.35">
      <c r="A23" s="62" t="s">
        <v>24</v>
      </c>
      <c r="B23" s="58" t="str">
        <f>'Опрос Родители'!N2</f>
        <v>Верно ли, что Вы не боитесь ходить по городу в темное время суток?</v>
      </c>
      <c r="C23" s="119"/>
      <c r="D23" s="119"/>
      <c r="E23" s="119"/>
      <c r="F23" s="120">
        <f>'Опрос Родители'!N247</f>
        <v>0</v>
      </c>
      <c r="G23" s="120">
        <f>'Опрос Родители'!N248</f>
        <v>0</v>
      </c>
      <c r="H23" s="120">
        <f>'Опрос Родители'!N249</f>
        <v>0</v>
      </c>
      <c r="I23" s="120">
        <f>'Опрос Родители'!N250</f>
        <v>0</v>
      </c>
      <c r="J23" s="120">
        <f>'Опрос Родители'!N251</f>
        <v>0</v>
      </c>
      <c r="K23" s="170">
        <f>$C$5-L23</f>
        <v>0</v>
      </c>
      <c r="L23" s="121">
        <f>'Опрос Родители'!N252</f>
        <v>0</v>
      </c>
      <c r="M23" s="91">
        <f>SUM(F23:J23)</f>
        <v>0</v>
      </c>
    </row>
    <row r="24" spans="1:13" s="50" customFormat="1" ht="15.75" customHeight="1" thickBot="1" x14ac:dyDescent="0.3">
      <c r="A24" s="405" t="s">
        <v>130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7"/>
      <c r="M24" s="2"/>
    </row>
    <row r="25" spans="1:13" ht="38.25" thickBot="1" x14ac:dyDescent="0.35">
      <c r="A25" s="62" t="s">
        <v>33</v>
      </c>
      <c r="B25" s="58" t="str">
        <f>'Опрос Родители'!O2</f>
        <v>Верно ли, что в городе хорошо организована забота о здоровье Вашего ребенка?</v>
      </c>
      <c r="C25" s="119"/>
      <c r="D25" s="119"/>
      <c r="E25" s="119"/>
      <c r="F25" s="120">
        <f>'Опрос Родители'!O247</f>
        <v>0</v>
      </c>
      <c r="G25" s="120">
        <f>'Опрос Родители'!O248</f>
        <v>0</v>
      </c>
      <c r="H25" s="120">
        <f>'Опрос Родители'!O249</f>
        <v>0</v>
      </c>
      <c r="I25" s="120">
        <f>'Опрос Родители'!O250</f>
        <v>0</v>
      </c>
      <c r="J25" s="120">
        <f>'Опрос Родители'!O251</f>
        <v>0</v>
      </c>
      <c r="K25" s="170">
        <f>$C$5-L25</f>
        <v>0</v>
      </c>
      <c r="L25" s="121">
        <f>'Опрос Родители'!O252</f>
        <v>0</v>
      </c>
      <c r="M25" s="91">
        <f>SUM(F25:J25)</f>
        <v>0</v>
      </c>
    </row>
    <row r="26" spans="1:13" s="49" customFormat="1" ht="15" customHeight="1" x14ac:dyDescent="0.2">
      <c r="A26" s="395" t="s">
        <v>6</v>
      </c>
      <c r="B26" s="397" t="s">
        <v>150</v>
      </c>
      <c r="C26" s="399" t="s">
        <v>125</v>
      </c>
      <c r="D26" s="399"/>
      <c r="E26" s="399"/>
      <c r="F26" s="399"/>
      <c r="G26" s="399"/>
      <c r="H26" s="399"/>
      <c r="I26" s="399"/>
      <c r="J26" s="399"/>
      <c r="K26" s="167"/>
      <c r="L26" s="92"/>
    </row>
    <row r="27" spans="1:13" s="50" customFormat="1" ht="48.75" thickBot="1" x14ac:dyDescent="0.25">
      <c r="A27" s="396"/>
      <c r="B27" s="398"/>
      <c r="C27" s="57" t="s">
        <v>117</v>
      </c>
      <c r="D27" s="57" t="s">
        <v>118</v>
      </c>
      <c r="E27" s="58" t="s">
        <v>119</v>
      </c>
      <c r="F27" s="58" t="s">
        <v>120</v>
      </c>
      <c r="G27" s="58" t="s">
        <v>121</v>
      </c>
      <c r="H27" s="58" t="s">
        <v>122</v>
      </c>
      <c r="I27" s="58" t="s">
        <v>123</v>
      </c>
      <c r="J27" s="58" t="s">
        <v>124</v>
      </c>
      <c r="K27" s="168" t="s">
        <v>188</v>
      </c>
      <c r="L27" s="93" t="s">
        <v>126</v>
      </c>
    </row>
    <row r="28" spans="1:13" ht="15.75" thickBot="1" x14ac:dyDescent="0.3">
      <c r="A28" s="408" t="s">
        <v>131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10"/>
      <c r="M28" s="2"/>
    </row>
    <row r="29" spans="1:13" ht="25.5" x14ac:dyDescent="0.3">
      <c r="A29" s="408" t="s">
        <v>36</v>
      </c>
      <c r="B29" s="85" t="str">
        <f>'Опрос Родители'!P2</f>
        <v>Посещает ли Ваш ребенок дошкольное учреждение?</v>
      </c>
      <c r="C29" s="271">
        <f>'Опрос Родители'!P248</f>
        <v>0</v>
      </c>
      <c r="D29" s="271">
        <f>'Опрос Родители'!P249</f>
        <v>0</v>
      </c>
      <c r="E29" s="123"/>
      <c r="F29" s="123"/>
      <c r="G29" s="123"/>
      <c r="H29" s="123"/>
      <c r="I29" s="123"/>
      <c r="J29" s="123"/>
      <c r="K29" s="123"/>
      <c r="L29" s="118">
        <f>'Опрос Родители'!P252</f>
        <v>0</v>
      </c>
      <c r="M29" s="2"/>
    </row>
    <row r="30" spans="1:13" ht="64.5" customHeight="1" x14ac:dyDescent="0.3">
      <c r="A30" s="420"/>
      <c r="B30" s="52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0" s="117"/>
      <c r="D30" s="117"/>
      <c r="E30" s="117"/>
      <c r="F30" s="116">
        <f>'Опрос Родители'!Q247</f>
        <v>0</v>
      </c>
      <c r="G30" s="116">
        <f>'Опрос Родители'!Q248</f>
        <v>0</v>
      </c>
      <c r="H30" s="116">
        <f>'Опрос Родители'!Q249</f>
        <v>0</v>
      </c>
      <c r="I30" s="116">
        <f>'Опрос Родители'!Q250</f>
        <v>0</v>
      </c>
      <c r="J30" s="116">
        <f>'Опрос Родители'!Q251</f>
        <v>0</v>
      </c>
      <c r="K30" s="116">
        <f>$C$5-C29</f>
        <v>0</v>
      </c>
      <c r="L30" s="118">
        <f>'Опрос Родители'!P252</f>
        <v>0</v>
      </c>
      <c r="M30" s="91">
        <f>SUM(F30:J30)</f>
        <v>0</v>
      </c>
    </row>
    <row r="31" spans="1:13" ht="38.25" thickBot="1" x14ac:dyDescent="0.35">
      <c r="A31" s="270" t="s">
        <v>146</v>
      </c>
      <c r="B31" s="58" t="str">
        <f>'Опрос Родители'!R2</f>
        <v>Верно ли, что Ваш ребенок получает качественное образование?</v>
      </c>
      <c r="C31" s="119"/>
      <c r="D31" s="119"/>
      <c r="E31" s="119"/>
      <c r="F31" s="120">
        <f>'Опрос Родители'!R247</f>
        <v>0</v>
      </c>
      <c r="G31" s="120">
        <f>'Опрос Родители'!R248</f>
        <v>0</v>
      </c>
      <c r="H31" s="120">
        <f>'Опрос Родители'!R249</f>
        <v>0</v>
      </c>
      <c r="I31" s="120">
        <f>'Опрос Родители'!R250</f>
        <v>0</v>
      </c>
      <c r="J31" s="120">
        <f>'Опрос Родители'!R251</f>
        <v>0</v>
      </c>
      <c r="K31" s="120">
        <f>$C$5-L31</f>
        <v>0</v>
      </c>
      <c r="L31" s="121">
        <f>'Опрос Родители'!R252</f>
        <v>0</v>
      </c>
      <c r="M31" s="91">
        <f>SUM(F31:J31)</f>
        <v>0</v>
      </c>
    </row>
    <row r="32" spans="1:13" ht="15.75" thickBot="1" x14ac:dyDescent="0.3">
      <c r="A32" s="417" t="s">
        <v>132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9"/>
      <c r="M32" s="2"/>
    </row>
    <row r="33" spans="1:13" ht="38.25" thickBot="1" x14ac:dyDescent="0.35">
      <c r="A33" s="83" t="s">
        <v>151</v>
      </c>
      <c r="B33" s="58" t="str">
        <f>'Опрос Родители'!S2</f>
        <v>Верно ли, что Вы довольны тем, как организован досуг Вашего ребенка?</v>
      </c>
      <c r="C33" s="119"/>
      <c r="D33" s="119"/>
      <c r="E33" s="119"/>
      <c r="F33" s="120">
        <f>'Опрос Родители'!S247</f>
        <v>0</v>
      </c>
      <c r="G33" s="120">
        <f>'Опрос Родители'!S248</f>
        <v>0</v>
      </c>
      <c r="H33" s="120">
        <f>'Опрос Родители'!S249</f>
        <v>0</v>
      </c>
      <c r="I33" s="120">
        <f>'Опрос Родители'!S250</f>
        <v>0</v>
      </c>
      <c r="J33" s="120">
        <f>'Опрос Родители'!S251</f>
        <v>0</v>
      </c>
      <c r="K33" s="170">
        <f>$C$5-L33</f>
        <v>0</v>
      </c>
      <c r="L33" s="121">
        <f>'Опрос Родители'!S252</f>
        <v>0</v>
      </c>
      <c r="M33" s="91">
        <f>SUM(F33:J33)</f>
        <v>0</v>
      </c>
    </row>
    <row r="34" spans="1:13" ht="15.75" thickBot="1" x14ac:dyDescent="0.3">
      <c r="A34" s="405" t="s">
        <v>133</v>
      </c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7"/>
      <c r="M34" s="2"/>
    </row>
    <row r="35" spans="1:13" ht="42.75" customHeight="1" thickBot="1" x14ac:dyDescent="0.35">
      <c r="A35" s="62" t="s">
        <v>148</v>
      </c>
      <c r="B35" s="58" t="str">
        <f>'Опрос Родители'!T2</f>
        <v>Верно ли, что в Вашем городе Вашему ребенку окажут помощь в любой трудной ситуации?</v>
      </c>
      <c r="C35" s="119"/>
      <c r="D35" s="119"/>
      <c r="E35" s="119"/>
      <c r="F35" s="120">
        <f>'Опрос Родители'!T247</f>
        <v>0</v>
      </c>
      <c r="G35" s="120">
        <f>'Опрос Родители'!T248</f>
        <v>0</v>
      </c>
      <c r="H35" s="120">
        <f>'Опрос Родители'!T249</f>
        <v>0</v>
      </c>
      <c r="I35" s="120">
        <f>'Опрос Родители'!T250</f>
        <v>0</v>
      </c>
      <c r="J35" s="120">
        <f>'Опрос Родители'!T251</f>
        <v>0</v>
      </c>
      <c r="K35" s="170">
        <f>$C$5-L35</f>
        <v>0</v>
      </c>
      <c r="L35" s="121">
        <f>'Опрос Родители'!T252</f>
        <v>0</v>
      </c>
      <c r="M35" s="91">
        <f>SUM(F35:J35)</f>
        <v>0</v>
      </c>
    </row>
    <row r="36" spans="1:13" ht="15.75" thickBot="1" x14ac:dyDescent="0.3">
      <c r="A36" s="405" t="s">
        <v>284</v>
      </c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7"/>
      <c r="M36" s="2"/>
    </row>
    <row r="37" spans="1:13" ht="62.25" thickBot="1" x14ac:dyDescent="0.35">
      <c r="A37" s="62" t="s">
        <v>194</v>
      </c>
      <c r="B37" s="58" t="str">
        <f>'Опрос Родители'!U2</f>
        <v>Верно ли, что Вы удовлетворены тем, как власти города вовлекают Вас в обсуждение при планировании городского бюджета?</v>
      </c>
      <c r="C37" s="119"/>
      <c r="D37" s="119"/>
      <c r="E37" s="119"/>
      <c r="F37" s="120">
        <f>'Опрос Родители'!U247</f>
        <v>0</v>
      </c>
      <c r="G37" s="120">
        <f>'Опрос Родители'!U248</f>
        <v>0</v>
      </c>
      <c r="H37" s="120">
        <f>'Опрос Родители'!U249</f>
        <v>0</v>
      </c>
      <c r="I37" s="120">
        <f>'Опрос Родители'!U250</f>
        <v>0</v>
      </c>
      <c r="J37" s="120">
        <f>'Опрос Родители'!U251</f>
        <v>0</v>
      </c>
      <c r="K37" s="170">
        <f>$C$5-L37</f>
        <v>0</v>
      </c>
      <c r="L37" s="121">
        <f>'Опрос Родители'!U252</f>
        <v>0</v>
      </c>
      <c r="M37" s="91">
        <f>SUM(F37:J37)</f>
        <v>0</v>
      </c>
    </row>
  </sheetData>
  <mergeCells count="21">
    <mergeCell ref="A36:L36"/>
    <mergeCell ref="A21:L21"/>
    <mergeCell ref="A24:L24"/>
    <mergeCell ref="A28:L28"/>
    <mergeCell ref="A32:L32"/>
    <mergeCell ref="A34:L34"/>
    <mergeCell ref="A26:A27"/>
    <mergeCell ref="B26:B27"/>
    <mergeCell ref="C26:J26"/>
    <mergeCell ref="A29:A30"/>
    <mergeCell ref="A15:L15"/>
    <mergeCell ref="C3:E3"/>
    <mergeCell ref="A1:L1"/>
    <mergeCell ref="A7:A8"/>
    <mergeCell ref="B7:B8"/>
    <mergeCell ref="C7:J7"/>
    <mergeCell ref="A9:L9"/>
    <mergeCell ref="A13:A14"/>
    <mergeCell ref="B13:B14"/>
    <mergeCell ref="C13:J13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horizontalDpi="200" verticalDpi="200" r:id="rId1"/>
  <rowBreaks count="2" manualBreakCount="2">
    <brk id="12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Инструкция</vt:lpstr>
      <vt:lpstr>Статистика РБ</vt:lpstr>
      <vt:lpstr>Статистика Город</vt:lpstr>
      <vt:lpstr>Опрос 6-12 лет</vt:lpstr>
      <vt:lpstr>Опрос 13-17 лет</vt:lpstr>
      <vt:lpstr>Опрос Родители</vt:lpstr>
      <vt:lpstr>Рез 6-12 лет</vt:lpstr>
      <vt:lpstr>Рез 13-17 лет</vt:lpstr>
      <vt:lpstr>Рез Род</vt:lpstr>
      <vt:lpstr>Результаты опросов</vt:lpstr>
      <vt:lpstr>Лист1</vt:lpstr>
      <vt:lpstr>Индекс</vt:lpstr>
      <vt:lpstr>Диаграмма</vt:lpstr>
      <vt:lpstr>Базовое значение</vt:lpstr>
      <vt:lpstr>Индекс!Область_печати</vt:lpstr>
      <vt:lpstr>'Рез 13-17 лет'!Область_печати</vt:lpstr>
      <vt:lpstr>'Рез 6-12 лет'!Область_печати</vt:lpstr>
      <vt:lpstr>'Рез Род'!Область_печати</vt:lpstr>
      <vt:lpstr>'Результаты опросов'!Область_печати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Lusy</dc:creator>
  <cp:lastModifiedBy>Sheremet</cp:lastModifiedBy>
  <cp:lastPrinted>2025-01-09T07:18:32Z</cp:lastPrinted>
  <dcterms:created xsi:type="dcterms:W3CDTF">2013-01-04T08:23:59Z</dcterms:created>
  <dcterms:modified xsi:type="dcterms:W3CDTF">2025-01-09T09:04:09Z</dcterms:modified>
</cp:coreProperties>
</file>